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8195" windowHeight="10800" tabRatio="776" firstSheet="2" activeTab="4"/>
  </bookViews>
  <sheets>
    <sheet name="Compare3-3D Chart" sheetId="5" r:id="rId1"/>
    <sheet name="Compare3-BarChart" sheetId="8" r:id="rId2"/>
    <sheet name="Utah Enrollment-Overall" sheetId="10" r:id="rId3"/>
    <sheet name="Utah Enrollment-Type" sheetId="7" r:id="rId4"/>
    <sheet name="Utah Enrollment-Goals" sheetId="9" r:id="rId5"/>
  </sheets>
  <calcPr calcId="145621"/>
</workbook>
</file>

<file path=xl/calcChain.xml><?xml version="1.0" encoding="utf-8"?>
<calcChain xmlns="http://schemas.openxmlformats.org/spreadsheetml/2006/main">
  <c r="G16" i="9" l="1"/>
  <c r="B22" i="7" l="1"/>
  <c r="O7" i="9"/>
  <c r="O3" i="9" l="1"/>
  <c r="O4" i="9" s="1"/>
  <c r="L14" i="9" l="1"/>
  <c r="K14" i="9"/>
  <c r="G21" i="9"/>
  <c r="N7" i="9" l="1"/>
  <c r="M7" i="9"/>
  <c r="L7" i="9"/>
  <c r="K7" i="9"/>
  <c r="J7" i="9"/>
  <c r="B7" i="9" l="1"/>
  <c r="B41" i="9" l="1"/>
  <c r="B40" i="9"/>
  <c r="B39" i="9"/>
  <c r="B38" i="9"/>
  <c r="B37" i="9"/>
  <c r="N6" i="9" l="1"/>
  <c r="N4" i="9"/>
  <c r="N11" i="9" s="1"/>
  <c r="F6" i="9"/>
  <c r="E6" i="9" s="1"/>
  <c r="G4" i="9"/>
  <c r="E4" i="9" l="1"/>
  <c r="D6" i="9"/>
  <c r="F4" i="9"/>
  <c r="K3" i="9"/>
  <c r="K4" i="9" s="1"/>
  <c r="L3" i="9"/>
  <c r="M3" i="9"/>
  <c r="M4" i="9" s="1"/>
  <c r="J4" i="9"/>
  <c r="L4" i="9"/>
  <c r="AB9" i="9"/>
  <c r="B6" i="9" s="1"/>
  <c r="AA8" i="9"/>
  <c r="C6" i="9" l="1"/>
  <c r="C4" i="9" s="1"/>
  <c r="D4" i="9"/>
  <c r="Z7" i="9"/>
  <c r="Y6" i="9"/>
  <c r="X5" i="9"/>
  <c r="W4" i="9"/>
  <c r="U30" i="8"/>
  <c r="S32" i="8"/>
  <c r="S40" i="8" s="1"/>
  <c r="O11" i="9"/>
</calcChain>
</file>

<file path=xl/sharedStrings.xml><?xml version="1.0" encoding="utf-8"?>
<sst xmlns="http://schemas.openxmlformats.org/spreadsheetml/2006/main" count="108" uniqueCount="68">
  <si>
    <t>Completed Apps.</t>
  </si>
  <si>
    <t>Selected  Plan</t>
  </si>
  <si>
    <t>60 Days</t>
  </si>
  <si>
    <t>30 Days</t>
  </si>
  <si>
    <t>90 Days</t>
  </si>
  <si>
    <t>Female</t>
  </si>
  <si>
    <t>Male</t>
  </si>
  <si>
    <t>Under 18</t>
  </si>
  <si>
    <t>18-34</t>
  </si>
  <si>
    <t>35-44</t>
  </si>
  <si>
    <t>45-54</t>
  </si>
  <si>
    <t>55-64</t>
  </si>
  <si>
    <t>Bronze</t>
  </si>
  <si>
    <t>Silver</t>
  </si>
  <si>
    <t>Gold</t>
  </si>
  <si>
    <t>Platinum</t>
  </si>
  <si>
    <t>Catastrophic</t>
  </si>
  <si>
    <t>No</t>
  </si>
  <si>
    <t>Yes</t>
  </si>
  <si>
    <t>Enrolled</t>
  </si>
  <si>
    <t>Target</t>
  </si>
  <si>
    <t>By December 28</t>
  </si>
  <si>
    <t>By November 30</t>
  </si>
  <si>
    <t>By October 31</t>
  </si>
  <si>
    <t>By February 1st</t>
  </si>
  <si>
    <t>Health Insurance Marketplace Enrollment Targets for 2014 by Utah</t>
  </si>
  <si>
    <t>Goal</t>
  </si>
  <si>
    <t>October 2013</t>
  </si>
  <si>
    <t>November 2013</t>
  </si>
  <si>
    <t>December 2013</t>
  </si>
  <si>
    <t>January 2014</t>
  </si>
  <si>
    <t>By February 1</t>
  </si>
  <si>
    <t>By March 1</t>
  </si>
  <si>
    <t>Selected a Plan</t>
  </si>
  <si>
    <t>Color Code</t>
  </si>
  <si>
    <t>By Date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</si>
  <si>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HEALTH INSURANCE MARKETPLACE: FEBRUARY ENROLLMENT REPORT - For the period: October 1, 2013 –  March 1, 2014</t>
    </r>
  </si>
  <si>
    <r>
      <t xml:space="preserve">Link: </t>
    </r>
    <r>
      <rPr>
        <sz val="11"/>
        <color theme="1"/>
        <rFont val="Calibri"/>
        <family val="2"/>
        <scheme val="minor"/>
      </rPr>
      <t>http://aspe.hhs.gov/health/reports/2012/ACA-Research/index.cfm</t>
    </r>
  </si>
  <si>
    <t>By March 1, 2014</t>
  </si>
  <si>
    <t>Utah Gender</t>
  </si>
  <si>
    <t>% by Age Group</t>
  </si>
  <si>
    <t>Utah Age Group</t>
  </si>
  <si>
    <t>% by Gender</t>
  </si>
  <si>
    <t>% by Insurance Type</t>
  </si>
  <si>
    <t>Utah Insurance Type</t>
  </si>
  <si>
    <t>Utah Subsidy Status</t>
  </si>
  <si>
    <t>% by Subsidy Status</t>
  </si>
  <si>
    <t>Goal (overall)</t>
  </si>
  <si>
    <t>Goal (by month)</t>
  </si>
  <si>
    <t>Goal (overall) minus Monthly Enrolled</t>
  </si>
  <si>
    <t>Number Enrolled (overall)</t>
  </si>
  <si>
    <t>Actual (by month)</t>
  </si>
  <si>
    <t>Total (overall)</t>
  </si>
  <si>
    <t>February 2014</t>
  </si>
  <si>
    <t>Actual Enrollment as % of Goal (Monthly)</t>
  </si>
  <si>
    <t>By March 31</t>
  </si>
  <si>
    <t>Monthly Goals</t>
  </si>
  <si>
    <t>Oct</t>
  </si>
  <si>
    <t>Nov</t>
  </si>
  <si>
    <t>Dec</t>
  </si>
  <si>
    <t>Feb</t>
  </si>
  <si>
    <t>March</t>
  </si>
  <si>
    <t>All Utah data for October 1, 2013 thru March 31, 2014</t>
  </si>
  <si>
    <t>By March 31, 2014</t>
  </si>
  <si>
    <t>Enrollment per day</t>
  </si>
  <si>
    <t>Healthcare.gov Sign-ups per Day in Utah (by Month)</t>
  </si>
  <si>
    <t>March/April 2014</t>
  </si>
  <si>
    <t>By April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</si>
</sst>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164" fontId="0" fillId="0" borderId="1" xfId="1" applyNumberFormat="1" applyFont="1" applyBorder="1"/>
    <xf numFmtId="9" fontId="0" fillId="0" borderId="1" xfId="2" applyFont="1" applyBorder="1"/>
    <xf numFmtId="0" fontId="0" fillId="0" borderId="1" xfId="0" applyFont="1" applyBorder="1"/>
    <xf numFmtId="0" fontId="0" fillId="0" borderId="1" xfId="0" applyFill="1" applyBorder="1"/>
    <xf numFmtId="164" fontId="0" fillId="0" borderId="1" xfId="1" applyNumberFormat="1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0" borderId="0" xfId="0" applyAlignment="1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3" fontId="0" fillId="0" borderId="0" xfId="0" applyNumberFormat="1" applyFont="1"/>
    <xf numFmtId="0" fontId="0" fillId="0" borderId="1" xfId="0" applyFont="1" applyFill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16" fontId="5" fillId="0" borderId="1" xfId="0" applyNumberFormat="1" applyFont="1" applyBorder="1"/>
    <xf numFmtId="9" fontId="4" fillId="0" borderId="1" xfId="2" applyFont="1" applyBorder="1"/>
    <xf numFmtId="49" fontId="5" fillId="0" borderId="1" xfId="0" applyNumberFormat="1" applyFont="1" applyBorder="1"/>
    <xf numFmtId="3" fontId="4" fillId="0" borderId="0" xfId="0" applyNumberFormat="1" applyFont="1"/>
    <xf numFmtId="3" fontId="4" fillId="0" borderId="1" xfId="0" applyNumberFormat="1" applyFont="1" applyBorder="1"/>
    <xf numFmtId="14" fontId="4" fillId="0" borderId="1" xfId="0" applyNumberFormat="1" applyFont="1" applyBorder="1"/>
    <xf numFmtId="164" fontId="4" fillId="0" borderId="1" xfId="1" applyNumberFormat="1" applyFont="1" applyBorder="1"/>
    <xf numFmtId="0" fontId="4" fillId="2" borderId="1" xfId="0" applyFont="1" applyFill="1" applyBorder="1"/>
    <xf numFmtId="164" fontId="4" fillId="2" borderId="1" xfId="1" applyNumberFormat="1" applyFont="1" applyFill="1" applyBorder="1"/>
    <xf numFmtId="164" fontId="4" fillId="0" borderId="0" xfId="0" applyNumberFormat="1" applyFont="1"/>
    <xf numFmtId="164" fontId="6" fillId="0" borderId="1" xfId="1" applyNumberFormat="1" applyFont="1" applyBorder="1"/>
    <xf numFmtId="0" fontId="6" fillId="0" borderId="1" xfId="0" applyFont="1" applyBorder="1"/>
    <xf numFmtId="9" fontId="6" fillId="0" borderId="1" xfId="2" applyFont="1" applyBorder="1"/>
    <xf numFmtId="0" fontId="6" fillId="2" borderId="1" xfId="0" applyFont="1" applyFill="1" applyBorder="1"/>
    <xf numFmtId="164" fontId="6" fillId="2" borderId="1" xfId="1" applyNumberFormat="1" applyFont="1" applyFill="1" applyBorder="1"/>
    <xf numFmtId="43" fontId="4" fillId="0" borderId="0" xfId="0" applyNumberFormat="1" applyFont="1"/>
    <xf numFmtId="165" fontId="4" fillId="0" borderId="0" xfId="1" applyNumberFormat="1" applyFont="1"/>
    <xf numFmtId="164" fontId="7" fillId="0" borderId="1" xfId="1" applyNumberFormat="1" applyFont="1" applyFill="1" applyBorder="1"/>
    <xf numFmtId="0" fontId="8" fillId="0" borderId="1" xfId="0" applyFont="1" applyBorder="1"/>
    <xf numFmtId="0" fontId="0" fillId="7" borderId="1" xfId="0" applyFill="1" applyBorder="1"/>
    <xf numFmtId="0" fontId="0" fillId="8" borderId="1" xfId="0" applyFill="1" applyBorder="1"/>
    <xf numFmtId="0" fontId="4" fillId="0" borderId="2" xfId="0" applyFont="1" applyBorder="1"/>
    <xf numFmtId="165" fontId="4" fillId="0" borderId="1" xfId="1" applyNumberFormat="1" applyFont="1" applyBorder="1"/>
    <xf numFmtId="165" fontId="6" fillId="0" borderId="1" xfId="1" applyNumberFormat="1" applyFont="1" applyBorder="1"/>
    <xf numFmtId="165" fontId="4" fillId="0" borderId="3" xfId="1" applyNumberFormat="1" applyFont="1" applyBorder="1"/>
    <xf numFmtId="49" fontId="5" fillId="0" borderId="3" xfId="0" applyNumberFormat="1" applyFont="1" applyBorder="1"/>
    <xf numFmtId="9" fontId="4" fillId="0" borderId="3" xfId="2" applyFont="1" applyBorder="1"/>
    <xf numFmtId="9" fontId="4" fillId="0" borderId="1" xfId="0" applyNumberFormat="1" applyFont="1" applyBorder="1"/>
    <xf numFmtId="0" fontId="4" fillId="2" borderId="0" xfId="0" applyFont="1" applyFill="1"/>
    <xf numFmtId="16" fontId="5" fillId="0" borderId="3" xfId="0" applyNumberFormat="1" applyFont="1" applyBorder="1"/>
    <xf numFmtId="164" fontId="4" fillId="0" borderId="3" xfId="1" applyNumberFormat="1" applyFont="1" applyBorder="1"/>
    <xf numFmtId="0" fontId="4" fillId="2" borderId="3" xfId="0" applyFont="1" applyFill="1" applyBorder="1"/>
    <xf numFmtId="164" fontId="8" fillId="0" borderId="1" xfId="1" applyNumberFormat="1" applyFont="1" applyBorder="1"/>
    <xf numFmtId="0" fontId="5" fillId="0" borderId="1" xfId="0" applyFont="1" applyBorder="1" applyAlignment="1">
      <alignment wrapText="1"/>
    </xf>
    <xf numFmtId="165" fontId="8" fillId="0" borderId="1" xfId="1" applyNumberFormat="1" applyFont="1" applyBorder="1"/>
    <xf numFmtId="0" fontId="9" fillId="0" borderId="0" xfId="0" applyFont="1"/>
    <xf numFmtId="164" fontId="4" fillId="0" borderId="1" xfId="0" applyNumberFormat="1" applyFont="1" applyBorder="1"/>
    <xf numFmtId="164" fontId="10" fillId="0" borderId="1" xfId="1" applyNumberFormat="1" applyFont="1" applyBorder="1"/>
    <xf numFmtId="0" fontId="10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00"/>
      <color rgb="FF99CC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'Compare3-3D Chart'!$A$2</c:f>
              <c:strCache>
                <c:ptCount val="1"/>
                <c:pt idx="0">
                  <c:v>30 Days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158003364644323E-3"/>
                  <c:y val="-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8906121648784234E-3"/>
                  <c:y val="-1.7094017094017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684909330512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'Compare3-3D Chart'!$B$1:$C$1</c:f>
              <c:strCache>
                <c:ptCount val="2"/>
                <c:pt idx="0">
                  <c:v>Completed Apps.</c:v>
                </c:pt>
                <c:pt idx="1">
                  <c:v>Selected  Plan</c:v>
                </c:pt>
              </c:strCache>
            </c:strRef>
          </c:cat>
          <c:val>
            <c:numRef>
              <c:f>'Compare3-3D Chart'!$B$2:$C$2</c:f>
              <c:numCache>
                <c:formatCode>General</c:formatCode>
                <c:ptCount val="2"/>
                <c:pt idx="0" formatCode="_(* #,##0_);_(* \(#,##0\);_(* &quot;-&quot;??_);_(@_)">
                  <c:v>6186</c:v>
                </c:pt>
                <c:pt idx="1">
                  <c:v>357</c:v>
                </c:pt>
              </c:numCache>
            </c:numRef>
          </c:val>
        </c:ser>
        <c:ser>
          <c:idx val="1"/>
          <c:order val="1"/>
          <c:tx>
            <c:strRef>
              <c:f>'Compare3-3D Chart'!$A$3</c:f>
              <c:strCache>
                <c:ptCount val="1"/>
                <c:pt idx="0">
                  <c:v>60 Days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1495204965870672E-2"/>
                  <c:y val="-6.8376068376069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9569863030546327E-3"/>
                  <c:y val="-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6624398105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78987212090717E-3"/>
                  <c:y val="-3.4188034188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94969776837142E-3"/>
                  <c:y val="-3.4188034188035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'Compare3-3D Chart'!$B$1:$C$1</c:f>
              <c:strCache>
                <c:ptCount val="2"/>
                <c:pt idx="0">
                  <c:v>Completed Apps.</c:v>
                </c:pt>
                <c:pt idx="1">
                  <c:v>Selected  Plan</c:v>
                </c:pt>
              </c:strCache>
            </c:strRef>
          </c:cat>
          <c:val>
            <c:numRef>
              <c:f>'Compare3-3D Chart'!$B$3:$C$3</c:f>
              <c:numCache>
                <c:formatCode>General</c:formatCode>
                <c:ptCount val="2"/>
                <c:pt idx="0" formatCode="_(* #,##0_);_(* \(#,##0\);_(* &quot;-&quot;??_);_(@_)">
                  <c:v>13663</c:v>
                </c:pt>
                <c:pt idx="1">
                  <c:v>1865</c:v>
                </c:pt>
              </c:numCache>
            </c:numRef>
          </c:val>
        </c:ser>
        <c:ser>
          <c:idx val="2"/>
          <c:order val="2"/>
          <c:tx>
            <c:strRef>
              <c:f>'Compare3-3D Chart'!$A$4</c:f>
              <c:strCache>
                <c:ptCount val="1"/>
                <c:pt idx="0">
                  <c:v>90 Days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671836494635186E-2"/>
                  <c:y val="3.4188034188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136442440238E-2"/>
                  <c:y val="-6.8378760347264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763460709888282E-2"/>
                  <c:y val="-6.26773386240984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5553400263562567E-2"/>
                  <c:y val="3.0768961572111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97440630819514E-2"/>
                  <c:y val="4.786324786324786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aseline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'Compare3-3D Chart'!$B$1:$C$1</c:f>
              <c:strCache>
                <c:ptCount val="2"/>
                <c:pt idx="0">
                  <c:v>Completed Apps.</c:v>
                </c:pt>
                <c:pt idx="1">
                  <c:v>Selected  Plan</c:v>
                </c:pt>
              </c:strCache>
            </c:strRef>
          </c:cat>
          <c:val>
            <c:numRef>
              <c:f>'Compare3-3D Chart'!$B$4:$C$4</c:f>
              <c:numCache>
                <c:formatCode>General</c:formatCode>
                <c:ptCount val="2"/>
                <c:pt idx="0">
                  <c:v>31952</c:v>
                </c:pt>
                <c:pt idx="1">
                  <c:v>18633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847232"/>
        <c:axId val="166848768"/>
        <c:axId val="0"/>
      </c:bar3DChart>
      <c:catAx>
        <c:axId val="16684723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6848768"/>
        <c:crosses val="autoZero"/>
        <c:auto val="1"/>
        <c:lblAlgn val="ctr"/>
        <c:lblOffset val="100"/>
        <c:noMultiLvlLbl val="0"/>
      </c:catAx>
      <c:valAx>
        <c:axId val="166848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6684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% by Insurance Type</a:t>
            </a:r>
          </a:p>
        </c:rich>
      </c:tx>
      <c:layout>
        <c:manualLayout>
          <c:xMode val="edge"/>
          <c:yMode val="edge"/>
          <c:x val="0.58675192655674202"/>
          <c:y val="7.4402122315657029E-2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9.0778966664534458E-2"/>
          <c:y val="0.17581036745406825"/>
          <c:w val="0.46468309707969652"/>
          <c:h val="0.77326370662000588"/>
        </c:manualLayout>
      </c:layout>
      <c:pieChart>
        <c:varyColors val="1"/>
        <c:ser>
          <c:idx val="0"/>
          <c:order val="0"/>
          <c:tx>
            <c:strRef>
              <c:f>'Utah Enrollment-Type'!$B$13</c:f>
              <c:strCache>
                <c:ptCount val="1"/>
                <c:pt idx="0">
                  <c:v>% by Insurance Type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8.4294026972017377E-2"/>
                  <c:y val="-2.36803732866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3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'Utah Enrollment-Type'!$A$14:$A$18</c:f>
              <c:strCache>
                <c:ptCount val="5"/>
                <c:pt idx="0">
                  <c:v>Catastrophic</c:v>
                </c:pt>
                <c:pt idx="1">
                  <c:v>Bronze</c:v>
                </c:pt>
                <c:pt idx="2">
                  <c:v>Silver</c:v>
                </c:pt>
                <c:pt idx="3">
                  <c:v>Gold</c:v>
                </c:pt>
                <c:pt idx="4">
                  <c:v>Platinum</c:v>
                </c:pt>
              </c:strCache>
            </c:strRef>
          </c:cat>
          <c:val>
            <c:numRef>
              <c:f>'Utah Enrollment-Type'!$B$14:$B$18</c:f>
              <c:numCache>
                <c:formatCode>0%</c:formatCode>
                <c:ptCount val="5"/>
                <c:pt idx="0">
                  <c:v>0.01</c:v>
                </c:pt>
                <c:pt idx="1">
                  <c:v>0.16</c:v>
                </c:pt>
                <c:pt idx="2">
                  <c:v>0.62</c:v>
                </c:pt>
                <c:pt idx="3">
                  <c:v>0.18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668808824263917"/>
          <c:y val="0.22232101195683873"/>
          <c:w val="0.40661920563749049"/>
          <c:h val="0.69876057159521732"/>
        </c:manualLayout>
      </c:layout>
      <c:overlay val="0"/>
      <c:txPr>
        <a:bodyPr/>
        <a:lstStyle/>
        <a:p>
          <a:pPr>
            <a:defRPr sz="220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% by Subsidy Status</a:t>
            </a:r>
          </a:p>
        </c:rich>
      </c:tx>
      <c:layout>
        <c:manualLayout>
          <c:xMode val="edge"/>
          <c:yMode val="edge"/>
          <c:x val="0.57575639276989232"/>
          <c:y val="0.1111111111111111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18073008534461035"/>
          <c:y val="0.15266221930592008"/>
          <c:w val="0.47870043932206363"/>
          <c:h val="0.79641185476815402"/>
        </c:manualLayout>
      </c:layout>
      <c:pieChart>
        <c:varyColors val="1"/>
        <c:ser>
          <c:idx val="2"/>
          <c:order val="0"/>
          <c:tx>
            <c:strRef>
              <c:f>'Utah Enrollment-Type'!$B$20</c:f>
              <c:strCache>
                <c:ptCount val="1"/>
                <c:pt idx="0">
                  <c:v>% by Subsidy Status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'Utah Enrollment-Type'!$A$21:$A$22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'Utah Enrollment-Type'!$B$21:$B$22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</c:ser>
        <c:ser>
          <c:idx val="3"/>
          <c:order val="1"/>
          <c:tx>
            <c:strRef>
              <c:f>'Utah Enrollment-Type'!$B$20</c:f>
              <c:strCache>
                <c:ptCount val="1"/>
                <c:pt idx="0">
                  <c:v>% by Subsidy Status</c:v>
                </c:pt>
              </c:strCache>
            </c:strRef>
          </c:tx>
          <c:cat>
            <c:strRef>
              <c:f>'Utah Enrollment-Type'!$A$21:$A$22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'Utah Enrollment-Type'!$B$21:$B$22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</c:ser>
        <c:ser>
          <c:idx val="1"/>
          <c:order val="2"/>
          <c:tx>
            <c:strRef>
              <c:f>'Utah Enrollment-Type'!$B$20</c:f>
              <c:strCache>
                <c:ptCount val="1"/>
                <c:pt idx="0">
                  <c:v>% by Subsidy Status</c:v>
                </c:pt>
              </c:strCache>
            </c:strRef>
          </c:tx>
          <c:cat>
            <c:strRef>
              <c:f>'Utah Enrollment-Type'!$A$21:$A$22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'Utah Enrollment-Type'!$B$21:$B$22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</c:ser>
        <c:ser>
          <c:idx val="0"/>
          <c:order val="3"/>
          <c:tx>
            <c:strRef>
              <c:f>'Utah Enrollment-Type'!$B$20</c:f>
              <c:strCache>
                <c:ptCount val="1"/>
                <c:pt idx="0">
                  <c:v>% by Subsidy Status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'Utah Enrollment-Type'!$A$21:$A$22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'Utah Enrollment-Type'!$B$21:$B$22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441655619707047"/>
          <c:y val="0.40231955380577428"/>
          <c:w val="0.16788779527559056"/>
          <c:h val="0.30172645086030914"/>
        </c:manualLayout>
      </c:layout>
      <c:overlay val="0"/>
      <c:txPr>
        <a:bodyPr/>
        <a:lstStyle/>
        <a:p>
          <a:pPr>
            <a:defRPr sz="220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5997806117010582"/>
          <c:y val="7.8703703703703706E-2"/>
        </c:manualLayout>
      </c:layout>
      <c:overlay val="0"/>
      <c:spPr>
        <a:solidFill>
          <a:schemeClr val="tx1"/>
        </a:solidFill>
      </c:spPr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73008534461035"/>
          <c:y val="0.15266221930592008"/>
          <c:w val="0.47870043932206363"/>
          <c:h val="0.79641185476815402"/>
        </c:manualLayout>
      </c:layout>
      <c:pieChart>
        <c:varyColors val="1"/>
        <c:ser>
          <c:idx val="2"/>
          <c:order val="0"/>
          <c:tx>
            <c:strRef>
              <c:f>'Utah Enrollment-Type'!$B$2</c:f>
              <c:strCache>
                <c:ptCount val="1"/>
                <c:pt idx="0">
                  <c:v>% by Gender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'Utah Enrollment-Type'!$A$3:$A$4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'Utah Enrollment-Type'!$B$3:$B$4</c:f>
              <c:numCache>
                <c:formatCode>0%</c:formatCode>
                <c:ptCount val="2"/>
                <c:pt idx="0">
                  <c:v>0.48</c:v>
                </c:pt>
                <c:pt idx="1">
                  <c:v>0.52</c:v>
                </c:pt>
              </c:numCache>
            </c:numRef>
          </c:val>
        </c:ser>
        <c:ser>
          <c:idx val="3"/>
          <c:order val="1"/>
          <c:tx>
            <c:strRef>
              <c:f>'Utah Enrollment-Type'!$B$20</c:f>
              <c:strCache>
                <c:ptCount val="1"/>
                <c:pt idx="0">
                  <c:v>% by Subsidy Status</c:v>
                </c:pt>
              </c:strCache>
            </c:strRef>
          </c:tx>
          <c:cat>
            <c:strRef>
              <c:f>'Utah Enrollment-Type'!$A$3:$A$4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'Utah Enrollment-Type'!$B$21:$B$22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</c:ser>
        <c:ser>
          <c:idx val="1"/>
          <c:order val="2"/>
          <c:tx>
            <c:strRef>
              <c:f>'Utah Enrollment-Type'!$B$20</c:f>
              <c:strCache>
                <c:ptCount val="1"/>
                <c:pt idx="0">
                  <c:v>% by Subsidy Status</c:v>
                </c:pt>
              </c:strCache>
            </c:strRef>
          </c:tx>
          <c:cat>
            <c:strRef>
              <c:f>'Utah Enrollment-Type'!$A$3:$A$4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'Utah Enrollment-Type'!$B$21:$B$22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</c:ser>
        <c:ser>
          <c:idx val="0"/>
          <c:order val="3"/>
          <c:tx>
            <c:strRef>
              <c:f>'Utah Enrollment-Type'!$B$20</c:f>
              <c:strCache>
                <c:ptCount val="1"/>
                <c:pt idx="0">
                  <c:v>% by Subsidy Status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'Utah Enrollment-Type'!$A$3:$A$4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'Utah Enrollment-Type'!$B$21:$B$22</c:f>
              <c:numCache>
                <c:formatCode>0%</c:formatCode>
                <c:ptCount val="2"/>
                <c:pt idx="0">
                  <c:v>0.87</c:v>
                </c:pt>
                <c:pt idx="1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769982776080385"/>
          <c:y val="0.3375047389909594"/>
          <c:w val="0.28880142292079591"/>
          <c:h val="0.45450422863808693"/>
        </c:manualLayout>
      </c:layout>
      <c:overlay val="0"/>
      <c:txPr>
        <a:bodyPr/>
        <a:lstStyle/>
        <a:p>
          <a:pPr>
            <a:defRPr sz="220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</a:t>
            </a:r>
            <a:r>
              <a:rPr lang="en-US" baseline="0"/>
              <a:t> Enrolled by Month compared to Monthly Goal	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'Utah Enrollment-Goals'!$A$44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2425489629095777"/>
                  <c:y val="-2.289162707196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6027733049944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938102633127846E-2"/>
                  <c:y val="-8.39349963062898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423265505891398E-2"/>
                  <c:y val="-3.4823581542295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796945753661098E-2"/>
                  <c:y val="-1.0491874538286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'Utah Enrollment-Goals'!$B$43:$G$43</c:f>
              <c:strCache>
                <c:ptCount val="6"/>
                <c:pt idx="0">
                  <c:v>By April 19</c:v>
                </c:pt>
                <c:pt idx="1">
                  <c:v>By March 1</c:v>
                </c:pt>
                <c:pt idx="2">
                  <c:v>By February 1</c:v>
                </c:pt>
                <c:pt idx="3">
                  <c:v>By December 28</c:v>
                </c:pt>
                <c:pt idx="4">
                  <c:v>By November 30</c:v>
                </c:pt>
                <c:pt idx="5">
                  <c:v>By October 31</c:v>
                </c:pt>
              </c:strCache>
            </c:strRef>
          </c:cat>
          <c:val>
            <c:numRef>
              <c:f>'Utah Enrollment-Goals'!$B$44:$G$44</c:f>
              <c:numCache>
                <c:formatCode>_(* #,##0_);_(* \(#,##0\);_(* "-"??_);_(@_)</c:formatCode>
                <c:ptCount val="6"/>
                <c:pt idx="0">
                  <c:v>84601</c:v>
                </c:pt>
                <c:pt idx="1">
                  <c:v>39902</c:v>
                </c:pt>
                <c:pt idx="2">
                  <c:v>29419</c:v>
                </c:pt>
                <c:pt idx="3">
                  <c:v>18633</c:v>
                </c:pt>
                <c:pt idx="4">
                  <c:v>1865</c:v>
                </c:pt>
                <c:pt idx="5">
                  <c:v>357</c:v>
                </c:pt>
              </c:numCache>
            </c:numRef>
          </c:val>
        </c:ser>
        <c:ser>
          <c:idx val="1"/>
          <c:order val="1"/>
          <c:tx>
            <c:strRef>
              <c:f>'Utah Enrollment-Goals'!$A$45</c:f>
              <c:strCache>
                <c:ptCount val="1"/>
                <c:pt idx="0">
                  <c:v>Goal</c:v>
                </c:pt>
              </c:strCache>
            </c:strRef>
          </c:tx>
          <c:invertIfNegative val="0"/>
          <c:cat>
            <c:strRef>
              <c:f>'Utah Enrollment-Goals'!$B$43:$G$43</c:f>
              <c:strCache>
                <c:ptCount val="6"/>
                <c:pt idx="0">
                  <c:v>By April 19</c:v>
                </c:pt>
                <c:pt idx="1">
                  <c:v>By March 1</c:v>
                </c:pt>
                <c:pt idx="2">
                  <c:v>By February 1</c:v>
                </c:pt>
                <c:pt idx="3">
                  <c:v>By December 28</c:v>
                </c:pt>
                <c:pt idx="4">
                  <c:v>By November 30</c:v>
                </c:pt>
                <c:pt idx="5">
                  <c:v>By October 31</c:v>
                </c:pt>
              </c:strCache>
            </c:strRef>
          </c:cat>
          <c:val>
            <c:numRef>
              <c:f>'Utah Enrollment-Goals'!$B$45:$G$45</c:f>
              <c:numCache>
                <c:formatCode>General</c:formatCode>
                <c:ptCount val="6"/>
                <c:pt idx="1">
                  <c:v>5698</c:v>
                </c:pt>
                <c:pt idx="2">
                  <c:v>5921</c:v>
                </c:pt>
                <c:pt idx="3">
                  <c:v>8157</c:v>
                </c:pt>
                <c:pt idx="4">
                  <c:v>7825</c:v>
                </c:pt>
                <c:pt idx="5">
                  <c:v>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771584"/>
        <c:axId val="168773120"/>
      </c:barChart>
      <c:catAx>
        <c:axId val="168771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8773120"/>
        <c:crosses val="autoZero"/>
        <c:auto val="1"/>
        <c:lblAlgn val="ctr"/>
        <c:lblOffset val="100"/>
        <c:noMultiLvlLbl val="0"/>
      </c:catAx>
      <c:valAx>
        <c:axId val="168773120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877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30526890042201"/>
          <c:y val="0.20920585881453815"/>
          <c:w val="0.1856107521789338"/>
          <c:h val="0.2477808822284311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Number Enrolled By Month as</a:t>
            </a:r>
            <a:r>
              <a:rPr lang="en-US" sz="2000" b="1" baseline="0">
                <a:solidFill>
                  <a:sysClr val="windowText" lastClr="000000"/>
                </a:solidFill>
              </a:rPr>
              <a:t> a</a:t>
            </a:r>
            <a:r>
              <a:rPr lang="en-US" sz="2000" b="1">
                <a:solidFill>
                  <a:sysClr val="windowText" lastClr="000000"/>
                </a:solidFill>
              </a:rPr>
              <a:t> % of Overall</a:t>
            </a:r>
            <a:r>
              <a:rPr lang="en-US" sz="2000" b="1" baseline="0">
                <a:solidFill>
                  <a:sysClr val="windowText" lastClr="000000"/>
                </a:solidFill>
              </a:rPr>
              <a:t> Goal	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2453382201815783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68,110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'Utah Enrollment-Goals'!$B$2:$G$2</c:f>
              <c:strCache>
                <c:ptCount val="6"/>
                <c:pt idx="0">
                  <c:v>By April 19</c:v>
                </c:pt>
                <c:pt idx="1">
                  <c:v>By March 1</c:v>
                </c:pt>
                <c:pt idx="2">
                  <c:v>By February 1</c:v>
                </c:pt>
                <c:pt idx="3">
                  <c:v>By December 28</c:v>
                </c:pt>
                <c:pt idx="4">
                  <c:v>By November 30</c:v>
                </c:pt>
                <c:pt idx="5">
                  <c:v>By October 31</c:v>
                </c:pt>
              </c:strCache>
            </c:strRef>
          </c:cat>
          <c:val>
            <c:numRef>
              <c:f>'Utah Enrollment-Goals'!$B$3:$G$3</c:f>
              <c:numCache>
                <c:formatCode>_(* #,##0_);_(* \(#,##0\);_(* "-"??_);_(@_)</c:formatCode>
                <c:ptCount val="6"/>
                <c:pt idx="0" formatCode="General">
                  <c:v>75000</c:v>
                </c:pt>
                <c:pt idx="1">
                  <c:v>39902</c:v>
                </c:pt>
                <c:pt idx="2">
                  <c:v>29419</c:v>
                </c:pt>
                <c:pt idx="3">
                  <c:v>18633</c:v>
                </c:pt>
                <c:pt idx="4">
                  <c:v>1865</c:v>
                </c:pt>
                <c:pt idx="5">
                  <c:v>357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'Utah Enrollment-Goals'!$B$2:$G$2</c:f>
              <c:strCache>
                <c:ptCount val="6"/>
                <c:pt idx="0">
                  <c:v>By April 19</c:v>
                </c:pt>
                <c:pt idx="1">
                  <c:v>By March 1</c:v>
                </c:pt>
                <c:pt idx="2">
                  <c:v>By February 1</c:v>
                </c:pt>
                <c:pt idx="3">
                  <c:v>By December 28</c:v>
                </c:pt>
                <c:pt idx="4">
                  <c:v>By November 30</c:v>
                </c:pt>
                <c:pt idx="5">
                  <c:v>By October 31</c:v>
                </c:pt>
              </c:strCache>
            </c:strRef>
          </c:cat>
          <c:val>
            <c:numRef>
              <c:f>'Utah Enrollment-Goals'!$B$4:$G$4</c:f>
              <c:numCache>
                <c:formatCode>_(* #,##0_);_(* \(#,##0\);_(* "-"??_);_(@_)</c:formatCode>
                <c:ptCount val="6"/>
                <c:pt idx="1">
                  <c:v>5698</c:v>
                </c:pt>
                <c:pt idx="2">
                  <c:v>5921</c:v>
                </c:pt>
                <c:pt idx="3">
                  <c:v>8157</c:v>
                </c:pt>
                <c:pt idx="4">
                  <c:v>7825</c:v>
                </c:pt>
                <c:pt idx="5">
                  <c:v>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5568"/>
        <c:axId val="169087360"/>
      </c:barChart>
      <c:catAx>
        <c:axId val="16908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87360"/>
        <c:crosses val="autoZero"/>
        <c:auto val="1"/>
        <c:lblAlgn val="ctr"/>
        <c:lblOffset val="100"/>
        <c:noMultiLvlLbl val="0"/>
      </c:catAx>
      <c:valAx>
        <c:axId val="169087360"/>
        <c:scaling>
          <c:orientation val="minMax"/>
          <c:max val="1.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855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89775253503144E-2"/>
          <c:y val="9.7315089749169845E-2"/>
          <c:w val="0.90271022474649687"/>
          <c:h val="0.707302349401446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Lbls>
            <c:numFmt formatCode="#,##0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3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'Utah Enrollment-Goals'!$J$10:$O$10</c:f>
              <c:strCache>
                <c:ptCount val="6"/>
                <c:pt idx="0">
                  <c:v>October 2013</c:v>
                </c:pt>
                <c:pt idx="1">
                  <c:v>November 2013</c:v>
                </c:pt>
                <c:pt idx="2">
                  <c:v>December 2013</c:v>
                </c:pt>
                <c:pt idx="3">
                  <c:v>January 2014</c:v>
                </c:pt>
                <c:pt idx="4">
                  <c:v>February 2014</c:v>
                </c:pt>
                <c:pt idx="5">
                  <c:v>March/April 2014</c:v>
                </c:pt>
              </c:strCache>
            </c:strRef>
          </c:cat>
          <c:val>
            <c:numRef>
              <c:f>'Utah Enrollment-Goals'!$J$7:$O$7</c:f>
              <c:numCache>
                <c:formatCode>_(* #,##0.0_);_(* \(#,##0.0\);_(* "-"??_);_(@_)</c:formatCode>
                <c:ptCount val="6"/>
                <c:pt idx="0">
                  <c:v>11.516129032258064</c:v>
                </c:pt>
                <c:pt idx="1">
                  <c:v>50.266666666666666</c:v>
                </c:pt>
                <c:pt idx="2">
                  <c:v>598.85714285714289</c:v>
                </c:pt>
                <c:pt idx="3">
                  <c:v>317.23529411764707</c:v>
                </c:pt>
                <c:pt idx="4">
                  <c:v>374.39285714285717</c:v>
                </c:pt>
                <c:pt idx="5">
                  <c:v>912.22448979591832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60"/>
        <c:axId val="169126528"/>
        <c:axId val="169128320"/>
      </c:barChart>
      <c:catAx>
        <c:axId val="169126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69128320"/>
        <c:crosses val="autoZero"/>
        <c:auto val="1"/>
        <c:lblAlgn val="ctr"/>
        <c:lblOffset val="100"/>
        <c:noMultiLvlLbl val="0"/>
      </c:catAx>
      <c:valAx>
        <c:axId val="169128320"/>
        <c:scaling>
          <c:orientation val="minMax"/>
          <c:max val="1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600" baseline="0"/>
            </a:pPr>
            <a:endParaRPr lang="en-US"/>
          </a:p>
        </c:txPr>
        <c:crossAx val="16912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0015405682987"/>
          <c:y val="0.12170539658152488"/>
          <c:w val="0.92603103959831112"/>
          <c:h val="0.707302349401446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'Utah Enrollment-Goals'!$J$10:$O$10</c:f>
              <c:strCache>
                <c:ptCount val="6"/>
                <c:pt idx="0">
                  <c:v>October 2013</c:v>
                </c:pt>
                <c:pt idx="1">
                  <c:v>November 2013</c:v>
                </c:pt>
                <c:pt idx="2">
                  <c:v>December 2013</c:v>
                </c:pt>
                <c:pt idx="3">
                  <c:v>January 2014</c:v>
                </c:pt>
                <c:pt idx="4">
                  <c:v>February 2014</c:v>
                </c:pt>
                <c:pt idx="5">
                  <c:v>March/April 2014</c:v>
                </c:pt>
              </c:strCache>
            </c:strRef>
          </c:cat>
          <c:val>
            <c:numRef>
              <c:f>'Utah Enrollment-Goals'!$J$7:$O$7</c:f>
              <c:numCache>
                <c:formatCode>_(* #,##0.0_);_(* \(#,##0.0\);_(* "-"??_);_(@_)</c:formatCode>
                <c:ptCount val="6"/>
                <c:pt idx="0">
                  <c:v>11.516129032258064</c:v>
                </c:pt>
                <c:pt idx="1">
                  <c:v>50.266666666666666</c:v>
                </c:pt>
                <c:pt idx="2">
                  <c:v>598.85714285714289</c:v>
                </c:pt>
                <c:pt idx="3">
                  <c:v>317.23529411764707</c:v>
                </c:pt>
                <c:pt idx="4">
                  <c:v>374.39285714285717</c:v>
                </c:pt>
                <c:pt idx="5">
                  <c:v>912.22448979591832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9158528"/>
        <c:axId val="169160064"/>
      </c:barChart>
      <c:catAx>
        <c:axId val="16915852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2600"/>
            </a:pPr>
            <a:endParaRPr lang="en-US"/>
          </a:p>
        </c:txPr>
        <c:crossAx val="169160064"/>
        <c:crosses val="autoZero"/>
        <c:auto val="1"/>
        <c:lblAlgn val="ctr"/>
        <c:lblOffset val="100"/>
        <c:noMultiLvlLbl val="0"/>
      </c:catAx>
      <c:valAx>
        <c:axId val="169160064"/>
        <c:scaling>
          <c:orientation val="minMax"/>
          <c:max val="12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600" baseline="0"/>
            </a:pPr>
            <a:endParaRPr lang="en-US"/>
          </a:p>
        </c:txPr>
        <c:crossAx val="16915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6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'Utah Enrollment-Goals'!$I$11</c:f>
              <c:strCache>
                <c:ptCount val="1"/>
                <c:pt idx="0">
                  <c:v>Actual Enrollment as % of Goal (Monthly)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'Utah Enrollment-Goals'!$J$10:$O$10</c:f>
              <c:strCache>
                <c:ptCount val="6"/>
                <c:pt idx="0">
                  <c:v>October 2013</c:v>
                </c:pt>
                <c:pt idx="1">
                  <c:v>November 2013</c:v>
                </c:pt>
                <c:pt idx="2">
                  <c:v>December 2013</c:v>
                </c:pt>
                <c:pt idx="3">
                  <c:v>January 2014</c:v>
                </c:pt>
                <c:pt idx="4">
                  <c:v>February 2014</c:v>
                </c:pt>
                <c:pt idx="5">
                  <c:v>March/April 2014</c:v>
                </c:pt>
              </c:strCache>
            </c:strRef>
          </c:cat>
          <c:val>
            <c:numRef>
              <c:f>'Utah Enrollment-Goals'!$J$11:$O$11</c:f>
              <c:numCache>
                <c:formatCode>0%</c:formatCode>
                <c:ptCount val="6"/>
                <c:pt idx="0">
                  <c:v>8.9473684210526316E-2</c:v>
                </c:pt>
                <c:pt idx="1">
                  <c:v>0.26456140350877194</c:v>
                </c:pt>
                <c:pt idx="2">
                  <c:v>0.98058479532163745</c:v>
                </c:pt>
                <c:pt idx="3">
                  <c:v>1.2615204678362573</c:v>
                </c:pt>
                <c:pt idx="4">
                  <c:v>1.0217348927875243</c:v>
                </c:pt>
                <c:pt idx="5">
                  <c:v>3.9209649122807018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90144"/>
        <c:axId val="169191680"/>
      </c:barChart>
      <c:catAx>
        <c:axId val="1691901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2600"/>
            </a:pPr>
            <a:endParaRPr lang="en-US"/>
          </a:p>
        </c:txPr>
        <c:crossAx val="169191680"/>
        <c:crosses val="autoZero"/>
        <c:auto val="1"/>
        <c:lblAlgn val="ctr"/>
        <c:lblOffset val="100"/>
        <c:noMultiLvlLbl val="0"/>
      </c:catAx>
      <c:valAx>
        <c:axId val="169191680"/>
        <c:scaling>
          <c:orientation val="minMax"/>
          <c:max val="4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2600"/>
            </a:pPr>
            <a:endParaRPr lang="en-US"/>
          </a:p>
        </c:txPr>
        <c:crossAx val="16919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</a:t>
            </a:r>
            <a:r>
              <a:rPr lang="en-US" baseline="0"/>
              <a:t> Enrolled by Month compared to Monthly Goal	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'Utah Enrollment-Goals'!$A$44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2425489629095777"/>
                  <c:y val="-2.289162707196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6027733049944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938102633127846E-2"/>
                  <c:y val="-8.39349963062898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423265505891398E-2"/>
                  <c:y val="-3.4823581542295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796945753661098E-2"/>
                  <c:y val="-1.0491874538286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'Utah Enrollment-Goals'!$B$43:$G$43</c:f>
              <c:strCache>
                <c:ptCount val="6"/>
                <c:pt idx="0">
                  <c:v>By April 19</c:v>
                </c:pt>
                <c:pt idx="1">
                  <c:v>By March 1</c:v>
                </c:pt>
                <c:pt idx="2">
                  <c:v>By February 1</c:v>
                </c:pt>
                <c:pt idx="3">
                  <c:v>By December 28</c:v>
                </c:pt>
                <c:pt idx="4">
                  <c:v>By November 30</c:v>
                </c:pt>
                <c:pt idx="5">
                  <c:v>By October 31</c:v>
                </c:pt>
              </c:strCache>
            </c:strRef>
          </c:cat>
          <c:val>
            <c:numRef>
              <c:f>'Utah Enrollment-Goals'!$B$44:$G$44</c:f>
              <c:numCache>
                <c:formatCode>_(* #,##0_);_(* \(#,##0\);_(* "-"??_);_(@_)</c:formatCode>
                <c:ptCount val="6"/>
                <c:pt idx="0">
                  <c:v>84601</c:v>
                </c:pt>
                <c:pt idx="1">
                  <c:v>39902</c:v>
                </c:pt>
                <c:pt idx="2">
                  <c:v>29419</c:v>
                </c:pt>
                <c:pt idx="3">
                  <c:v>18633</c:v>
                </c:pt>
                <c:pt idx="4">
                  <c:v>1865</c:v>
                </c:pt>
                <c:pt idx="5">
                  <c:v>357</c:v>
                </c:pt>
              </c:numCache>
            </c:numRef>
          </c:val>
        </c:ser>
        <c:ser>
          <c:idx val="1"/>
          <c:order val="1"/>
          <c:tx>
            <c:strRef>
              <c:f>'Utah Enrollment-Goals'!$A$45</c:f>
              <c:strCache>
                <c:ptCount val="1"/>
                <c:pt idx="0">
                  <c:v>Goal</c:v>
                </c:pt>
              </c:strCache>
            </c:strRef>
          </c:tx>
          <c:invertIfNegative val="0"/>
          <c:cat>
            <c:strRef>
              <c:f>'Utah Enrollment-Goals'!$B$43:$G$43</c:f>
              <c:strCache>
                <c:ptCount val="6"/>
                <c:pt idx="0">
                  <c:v>By April 19</c:v>
                </c:pt>
                <c:pt idx="1">
                  <c:v>By March 1</c:v>
                </c:pt>
                <c:pt idx="2">
                  <c:v>By February 1</c:v>
                </c:pt>
                <c:pt idx="3">
                  <c:v>By December 28</c:v>
                </c:pt>
                <c:pt idx="4">
                  <c:v>By November 30</c:v>
                </c:pt>
                <c:pt idx="5">
                  <c:v>By October 31</c:v>
                </c:pt>
              </c:strCache>
            </c:strRef>
          </c:cat>
          <c:val>
            <c:numRef>
              <c:f>'Utah Enrollment-Goals'!$B$45:$G$45</c:f>
              <c:numCache>
                <c:formatCode>General</c:formatCode>
                <c:ptCount val="6"/>
                <c:pt idx="1">
                  <c:v>5698</c:v>
                </c:pt>
                <c:pt idx="2">
                  <c:v>5921</c:v>
                </c:pt>
                <c:pt idx="3">
                  <c:v>8157</c:v>
                </c:pt>
                <c:pt idx="4">
                  <c:v>7825</c:v>
                </c:pt>
                <c:pt idx="5">
                  <c:v>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93440"/>
        <c:axId val="168895232"/>
      </c:barChart>
      <c:catAx>
        <c:axId val="168893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8895232"/>
        <c:crosses val="autoZero"/>
        <c:auto val="1"/>
        <c:lblAlgn val="ctr"/>
        <c:lblOffset val="100"/>
        <c:noMultiLvlLbl val="0"/>
      </c:catAx>
      <c:valAx>
        <c:axId val="168895232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8893440"/>
        <c:crosses val="autoZero"/>
        <c:crossBetween val="between"/>
        <c:majorUnit val="2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'Compare3-BarChart'!$A$2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6356070448348015"/>
                  <c:y val="-3.106274986099419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4191145020993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8927206371711E-3"/>
                  <c:y val="3.9446586048476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'Compare3-BarChart'!$B$1:$D$1</c:f>
              <c:strCache>
                <c:ptCount val="3"/>
                <c:pt idx="0">
                  <c:v>By December 28</c:v>
                </c:pt>
                <c:pt idx="1">
                  <c:v>By November 30</c:v>
                </c:pt>
                <c:pt idx="2">
                  <c:v>By October 31</c:v>
                </c:pt>
              </c:strCache>
            </c:strRef>
          </c:cat>
          <c:val>
            <c:numRef>
              <c:f>'Compare3-BarChart'!$B$2:$D$2</c:f>
              <c:numCache>
                <c:formatCode>General</c:formatCode>
                <c:ptCount val="3"/>
                <c:pt idx="0">
                  <c:v>18633</c:v>
                </c:pt>
                <c:pt idx="1">
                  <c:v>1865</c:v>
                </c:pt>
                <c:pt idx="2">
                  <c:v>357</c:v>
                </c:pt>
              </c:numCache>
            </c:numRef>
          </c:val>
        </c:ser>
        <c:ser>
          <c:idx val="1"/>
          <c:order val="1"/>
          <c:tx>
            <c:strRef>
              <c:f>'Compare3-BarChart'!$A$3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cat>
            <c:strRef>
              <c:f>'Compare3-BarChart'!$B$1:$D$1</c:f>
              <c:strCache>
                <c:ptCount val="3"/>
                <c:pt idx="0">
                  <c:v>By December 28</c:v>
                </c:pt>
                <c:pt idx="1">
                  <c:v>By November 30</c:v>
                </c:pt>
                <c:pt idx="2">
                  <c:v>By October 31</c:v>
                </c:pt>
              </c:strCache>
            </c:strRef>
          </c:cat>
          <c:val>
            <c:numRef>
              <c:f>'Compare3-BarChart'!$B$3:$D$3</c:f>
              <c:numCache>
                <c:formatCode>General</c:formatCode>
                <c:ptCount val="3"/>
                <c:pt idx="0">
                  <c:v>8157</c:v>
                </c:pt>
                <c:pt idx="1">
                  <c:v>7825</c:v>
                </c:pt>
                <c:pt idx="2">
                  <c:v>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927360"/>
        <c:axId val="166945536"/>
      </c:barChart>
      <c:catAx>
        <c:axId val="166927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6945536"/>
        <c:crosses val="autoZero"/>
        <c:auto val="1"/>
        <c:lblAlgn val="ctr"/>
        <c:lblOffset val="100"/>
        <c:noMultiLvlLbl val="0"/>
      </c:catAx>
      <c:valAx>
        <c:axId val="1669455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692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1629240672016"/>
          <c:y val="0.3760263909122819"/>
          <c:w val="0.14421170461216842"/>
          <c:h val="0.19988879535549764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'Compare3-BarChart'!$A$26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330309796171526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7072224608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9950776834982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423265505891398E-2"/>
                  <c:y val="-3.4823581542295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'Compare3-BarChart'!$B$25:$E$25</c:f>
              <c:strCache>
                <c:ptCount val="4"/>
                <c:pt idx="0">
                  <c:v>By February 1st</c:v>
                </c:pt>
                <c:pt idx="1">
                  <c:v>By December 28</c:v>
                </c:pt>
                <c:pt idx="2">
                  <c:v>By November 30</c:v>
                </c:pt>
                <c:pt idx="3">
                  <c:v>By October 31</c:v>
                </c:pt>
              </c:strCache>
            </c:strRef>
          </c:cat>
          <c:val>
            <c:numRef>
              <c:f>'Compare3-BarChart'!$B$26:$E$26</c:f>
              <c:numCache>
                <c:formatCode>General</c:formatCode>
                <c:ptCount val="4"/>
                <c:pt idx="0">
                  <c:v>29419</c:v>
                </c:pt>
                <c:pt idx="1">
                  <c:v>18633</c:v>
                </c:pt>
                <c:pt idx="2">
                  <c:v>1865</c:v>
                </c:pt>
                <c:pt idx="3">
                  <c:v>357</c:v>
                </c:pt>
              </c:numCache>
            </c:numRef>
          </c:val>
        </c:ser>
        <c:ser>
          <c:idx val="1"/>
          <c:order val="1"/>
          <c:tx>
            <c:strRef>
              <c:f>'Compare3-BarChart'!$A$27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cat>
            <c:strRef>
              <c:f>'Compare3-BarChart'!$B$25:$E$25</c:f>
              <c:strCache>
                <c:ptCount val="4"/>
                <c:pt idx="0">
                  <c:v>By February 1st</c:v>
                </c:pt>
                <c:pt idx="1">
                  <c:v>By December 28</c:v>
                </c:pt>
                <c:pt idx="2">
                  <c:v>By November 30</c:v>
                </c:pt>
                <c:pt idx="3">
                  <c:v>By October 31</c:v>
                </c:pt>
              </c:strCache>
            </c:strRef>
          </c:cat>
          <c:val>
            <c:numRef>
              <c:f>'Compare3-BarChart'!$B$27:$E$27</c:f>
              <c:numCache>
                <c:formatCode>General</c:formatCode>
                <c:ptCount val="4"/>
                <c:pt idx="0">
                  <c:v>5921</c:v>
                </c:pt>
                <c:pt idx="1">
                  <c:v>8157</c:v>
                </c:pt>
                <c:pt idx="2">
                  <c:v>7825</c:v>
                </c:pt>
                <c:pt idx="3">
                  <c:v>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970880"/>
        <c:axId val="166972416"/>
      </c:barChart>
      <c:catAx>
        <c:axId val="166970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972416"/>
        <c:crosses val="autoZero"/>
        <c:auto val="1"/>
        <c:lblAlgn val="ctr"/>
        <c:lblOffset val="100"/>
        <c:noMultiLvlLbl val="0"/>
      </c:catAx>
      <c:valAx>
        <c:axId val="166972416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697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45298715017865"/>
          <c:y val="0.25349899810910731"/>
          <c:w val="0.1856107521789338"/>
          <c:h val="0.2477808822284311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'Utah Enrollment-Overall'!$B$2</c:f>
              <c:strCache>
                <c:ptCount val="1"/>
                <c:pt idx="0">
                  <c:v>By October 31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-9.158003364644323E-3"/>
                  <c:y val="-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545144572310979E-3"/>
                  <c:y val="-1.3675213675213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684909330512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'Utah Enrollment-Overall'!$C$1:$C$1</c:f>
              <c:strCache>
                <c:ptCount val="1"/>
                <c:pt idx="0">
                  <c:v>Selected a Plan</c:v>
                </c:pt>
              </c:strCache>
            </c:strRef>
          </c:cat>
          <c:val>
            <c:numRef>
              <c:f>'Utah Enrollment-Overall'!$C$2:$C$2</c:f>
              <c:numCache>
                <c:formatCode>_(* #,##0_);_(* \(#,##0\);_(* "-"??_);_(@_)</c:formatCode>
                <c:ptCount val="1"/>
                <c:pt idx="0">
                  <c:v>357</c:v>
                </c:pt>
              </c:numCache>
            </c:numRef>
          </c:val>
        </c:ser>
        <c:ser>
          <c:idx val="1"/>
          <c:order val="1"/>
          <c:tx>
            <c:strRef>
              <c:f>'Utah Enrollment-Overall'!$B$3</c:f>
              <c:strCache>
                <c:ptCount val="1"/>
                <c:pt idx="0">
                  <c:v>By November 30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dLbl>
              <c:idx val="0"/>
              <c:layout>
                <c:manualLayout>
                  <c:x val="-1.1495204965870672E-2"/>
                  <c:y val="-6.8376068376069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07749753005705E-3"/>
                  <c:y val="-6.8376068376069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6624398105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78987212090717E-3"/>
                  <c:y val="-3.4188034188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94969776837142E-3"/>
                  <c:y val="-3.4188034188035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'Utah Enrollment-Overall'!$C$1:$C$1</c:f>
              <c:strCache>
                <c:ptCount val="1"/>
                <c:pt idx="0">
                  <c:v>Selected a Plan</c:v>
                </c:pt>
              </c:strCache>
            </c:strRef>
          </c:cat>
          <c:val>
            <c:numRef>
              <c:f>'Utah Enrollment-Overall'!$C$3:$C$3</c:f>
              <c:numCache>
                <c:formatCode>_(* #,##0_);_(* \(#,##0\);_(* "-"??_);_(@_)</c:formatCode>
                <c:ptCount val="1"/>
                <c:pt idx="0">
                  <c:v>1865</c:v>
                </c:pt>
              </c:numCache>
            </c:numRef>
          </c:val>
        </c:ser>
        <c:ser>
          <c:idx val="2"/>
          <c:order val="2"/>
          <c:tx>
            <c:strRef>
              <c:f>'Utah Enrollment-Overall'!$B$4</c:f>
              <c:strCache>
                <c:ptCount val="1"/>
                <c:pt idx="0">
                  <c:v>By December 28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0"/>
              <c:layout>
                <c:manualLayout>
                  <c:x val="-4.51265262562037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207718669495872E-2"/>
                  <c:y val="-1.0256679453529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763460709888282E-2"/>
                  <c:y val="-6.26773386240984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5553400263562567E-2"/>
                  <c:y val="3.0768961572111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97440630819514E-2"/>
                  <c:y val="4.786324786324786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aseline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'Utah Enrollment-Overall'!$C$1:$C$1</c:f>
              <c:strCache>
                <c:ptCount val="1"/>
                <c:pt idx="0">
                  <c:v>Selected a Plan</c:v>
                </c:pt>
              </c:strCache>
            </c:strRef>
          </c:cat>
          <c:val>
            <c:numRef>
              <c:f>'Utah Enrollment-Overall'!$C$4:$C$4</c:f>
              <c:numCache>
                <c:formatCode>_(* #,##0_);_(* \(#,##0\);_(* "-"??_);_(@_)</c:formatCode>
                <c:ptCount val="1"/>
                <c:pt idx="0">
                  <c:v>18633</c:v>
                </c:pt>
              </c:numCache>
            </c:numRef>
          </c:val>
        </c:ser>
        <c:ser>
          <c:idx val="3"/>
          <c:order val="3"/>
          <c:tx>
            <c:strRef>
              <c:f>'Utah Enrollment-Overall'!$B$5</c:f>
              <c:strCache>
                <c:ptCount val="1"/>
                <c:pt idx="0">
                  <c:v>By February 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5.5557785782779784E-2"/>
                  <c:y val="-6.8376068376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470776646457262E-2"/>
                  <c:y val="-2.3931623931623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'Utah Enrollment-Overall'!$C$1:$C$1</c:f>
              <c:strCache>
                <c:ptCount val="1"/>
                <c:pt idx="0">
                  <c:v>Selected a Plan</c:v>
                </c:pt>
              </c:strCache>
            </c:strRef>
          </c:cat>
          <c:val>
            <c:numRef>
              <c:f>'Utah Enrollment-Overall'!$C$5:$C$5</c:f>
              <c:numCache>
                <c:formatCode>_(* #,##0_);_(* \(#,##0\);_(* "-"??_);_(@_)</c:formatCode>
                <c:ptCount val="1"/>
                <c:pt idx="0">
                  <c:v>29419</c:v>
                </c:pt>
              </c:numCache>
            </c:numRef>
          </c:val>
        </c:ser>
        <c:ser>
          <c:idx val="4"/>
          <c:order val="4"/>
          <c:tx>
            <c:strRef>
              <c:f>'Utah Enrollment-Overall'!$B$6</c:f>
              <c:strCache>
                <c:ptCount val="1"/>
                <c:pt idx="0">
                  <c:v>By March 1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'Utah Enrollment-Overall'!$C$1:$C$1</c:f>
              <c:strCache>
                <c:ptCount val="1"/>
                <c:pt idx="0">
                  <c:v>Selected a Plan</c:v>
                </c:pt>
              </c:strCache>
            </c:strRef>
          </c:cat>
          <c:val>
            <c:numRef>
              <c:f>'Utah Enrollment-Overall'!$C$6:$C$6</c:f>
              <c:numCache>
                <c:formatCode>_(* #,##0_);_(* \(#,##0\);_(* "-"??_);_(@_)</c:formatCode>
                <c:ptCount val="1"/>
                <c:pt idx="0">
                  <c:v>39902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95968"/>
        <c:axId val="168197504"/>
      </c:barChart>
      <c:catAx>
        <c:axId val="1681959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68197504"/>
        <c:crosses val="autoZero"/>
        <c:auto val="1"/>
        <c:lblAlgn val="ctr"/>
        <c:lblOffset val="100"/>
        <c:noMultiLvlLbl val="0"/>
      </c:catAx>
      <c:valAx>
        <c:axId val="168197504"/>
        <c:scaling>
          <c:orientation val="minMax"/>
          <c:max val="9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6819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3552161401512"/>
          <c:y val="3.7913639285744649E-2"/>
          <c:w val="0.82663551042805139"/>
          <c:h val="0.89712375188097226"/>
        </c:manualLayout>
      </c:layout>
      <c:areaChart>
        <c:grouping val="standard"/>
        <c:varyColors val="0"/>
        <c:ser>
          <c:idx val="8"/>
          <c:order val="8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9"/>
          <c:order val="9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10"/>
          <c:order val="10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11"/>
          <c:order val="11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12"/>
          <c:order val="12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13"/>
          <c:order val="13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14"/>
          <c:order val="14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15"/>
          <c:order val="15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4"/>
          <c:order val="4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5"/>
          <c:order val="5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6"/>
          <c:order val="6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7"/>
          <c:order val="7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2"/>
          <c:order val="2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3"/>
          <c:order val="3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48288"/>
        <c:axId val="168354176"/>
      </c:areaChart>
      <c:catAx>
        <c:axId val="168348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600"/>
            </a:pPr>
            <a:endParaRPr lang="en-US"/>
          </a:p>
        </c:txPr>
        <c:crossAx val="168354176"/>
        <c:crosses val="autoZero"/>
        <c:auto val="1"/>
        <c:lblAlgn val="ctr"/>
        <c:lblOffset val="100"/>
        <c:noMultiLvlLbl val="0"/>
      </c:catAx>
      <c:valAx>
        <c:axId val="1683541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3600"/>
            </a:pPr>
            <a:endParaRPr lang="en-US"/>
          </a:p>
        </c:txPr>
        <c:crossAx val="1683482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0019625763538"/>
          <c:y val="3.1831019727454765E-2"/>
          <c:w val="0.82663551042805139"/>
          <c:h val="0.897123751880972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60864"/>
        <c:axId val="167870848"/>
      </c:barChart>
      <c:catAx>
        <c:axId val="167860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200"/>
            </a:pPr>
            <a:endParaRPr lang="en-US"/>
          </a:p>
        </c:txPr>
        <c:crossAx val="167870848"/>
        <c:crosses val="autoZero"/>
        <c:auto val="1"/>
        <c:lblAlgn val="ctr"/>
        <c:lblOffset val="100"/>
        <c:noMultiLvlLbl val="0"/>
      </c:catAx>
      <c:valAx>
        <c:axId val="1678708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2600"/>
            </a:pPr>
            <a:endParaRPr lang="en-US"/>
          </a:p>
        </c:txPr>
        <c:crossAx val="16786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0019625763538"/>
          <c:y val="3.1831019727454765E-2"/>
          <c:w val="0.82663551042805139"/>
          <c:h val="0.897123751880972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891712"/>
        <c:axId val="167893248"/>
      </c:barChart>
      <c:catAx>
        <c:axId val="167891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200"/>
            </a:pPr>
            <a:endParaRPr lang="en-US"/>
          </a:p>
        </c:txPr>
        <c:crossAx val="167893248"/>
        <c:crosses val="autoZero"/>
        <c:auto val="1"/>
        <c:lblAlgn val="ctr"/>
        <c:lblOffset val="100"/>
        <c:noMultiLvlLbl val="0"/>
      </c:catAx>
      <c:valAx>
        <c:axId val="1678932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2200"/>
            </a:pPr>
            <a:endParaRPr lang="en-US"/>
          </a:p>
        </c:txPr>
        <c:crossAx val="16789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0019625763538"/>
          <c:y val="3.1831019727454765E-2"/>
          <c:w val="0.82663551042805139"/>
          <c:h val="0.8971237518809722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cat>
            <c:strRef>
              <c:f>'Utah Enrollment-Overall'!$B$2:$B$7</c:f>
              <c:strCache>
                <c:ptCount val="6"/>
                <c:pt idx="0">
                  <c:v>By October 31</c:v>
                </c:pt>
                <c:pt idx="1">
                  <c:v>By November 30</c:v>
                </c:pt>
                <c:pt idx="2">
                  <c:v>By December 28</c:v>
                </c:pt>
                <c:pt idx="3">
                  <c:v>By February 1</c:v>
                </c:pt>
                <c:pt idx="4">
                  <c:v>By March 1</c:v>
                </c:pt>
                <c:pt idx="5">
                  <c:v>By April 19</c:v>
                </c:pt>
              </c:strCache>
            </c:strRef>
          </c:cat>
          <c:val>
            <c:numRef>
              <c:f>'Utah Enrollment-Overall'!$C$2:$C$7</c:f>
              <c:numCache>
                <c:formatCode>_(* #,##0_);_(* \(#,##0\);_(* "-"??_);_(@_)</c:formatCode>
                <c:ptCount val="6"/>
                <c:pt idx="0">
                  <c:v>357</c:v>
                </c:pt>
                <c:pt idx="1">
                  <c:v>1865</c:v>
                </c:pt>
                <c:pt idx="2">
                  <c:v>18633</c:v>
                </c:pt>
                <c:pt idx="3">
                  <c:v>29419</c:v>
                </c:pt>
                <c:pt idx="4">
                  <c:v>39902</c:v>
                </c:pt>
                <c:pt idx="5">
                  <c:v>84601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4000"/>
        <c:axId val="168385536"/>
      </c:lineChart>
      <c:catAx>
        <c:axId val="168384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3200"/>
            </a:pPr>
            <a:endParaRPr lang="en-US"/>
          </a:p>
        </c:txPr>
        <c:crossAx val="168385536"/>
        <c:crosses val="autoZero"/>
        <c:auto val="1"/>
        <c:lblAlgn val="ctr"/>
        <c:lblOffset val="100"/>
        <c:noMultiLvlLbl val="0"/>
      </c:catAx>
      <c:valAx>
        <c:axId val="1683855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3200"/>
            </a:pPr>
            <a:endParaRPr lang="en-US"/>
          </a:p>
        </c:txPr>
        <c:crossAx val="16838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059724641234614"/>
          <c:y val="3.7037037037037035E-2"/>
        </c:manualLayout>
      </c:layout>
      <c:overlay val="0"/>
      <c:spPr>
        <a:solidFill>
          <a:schemeClr val="tx1"/>
        </a:solidFill>
      </c:spPr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7690104579124"/>
          <c:y val="0.12025481189851268"/>
          <c:w val="0.49806840021038939"/>
          <c:h val="0.82881926217556134"/>
        </c:manualLayout>
      </c:layout>
      <c:pieChart>
        <c:varyColors val="1"/>
        <c:ser>
          <c:idx val="0"/>
          <c:order val="0"/>
          <c:tx>
            <c:strRef>
              <c:f>'Utah Enrollment-Type'!$B$6</c:f>
              <c:strCache>
                <c:ptCount val="1"/>
                <c:pt idx="0">
                  <c:v>% by Age Group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'Utah Enrollment-Type'!$A$7:$A$11</c:f>
              <c:strCache>
                <c:ptCount val="5"/>
                <c:pt idx="0">
                  <c:v>Under 18</c:v>
                </c:pt>
                <c:pt idx="1">
                  <c:v>18-34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'Utah Enrollment-Type'!$B$7:$B$11</c:f>
              <c:numCache>
                <c:formatCode>0%</c:formatCode>
                <c:ptCount val="5"/>
                <c:pt idx="0">
                  <c:v>0.18</c:v>
                </c:pt>
                <c:pt idx="1">
                  <c:v>0.33</c:v>
                </c:pt>
                <c:pt idx="2">
                  <c:v>0.17</c:v>
                </c:pt>
                <c:pt idx="3">
                  <c:v>0.15</c:v>
                </c:pt>
                <c:pt idx="4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220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123825</xdr:rowOff>
    </xdr:from>
    <xdr:to>
      <xdr:col>10</xdr:col>
      <xdr:colOff>585787</xdr:colOff>
      <xdr:row>27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938693</xdr:colOff>
      <xdr:row>6</xdr:row>
      <xdr:rowOff>120063</xdr:rowOff>
    </xdr:from>
    <xdr:to>
      <xdr:col>13</xdr:col>
      <xdr:colOff>313765</xdr:colOff>
      <xdr:row>23</xdr:row>
      <xdr:rowOff>100853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823912</xdr:colOff>
      <xdr:row>29</xdr:row>
      <xdr:rowOff>28575</xdr:rowOff>
    </xdr:from>
    <xdr:to>
      <xdr:col>13</xdr:col>
      <xdr:colOff>448235</xdr:colOff>
      <xdr:row>48</xdr:row>
      <xdr:rowOff>56029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56028</xdr:colOff>
      <xdr:row>18</xdr:row>
      <xdr:rowOff>89648</xdr:rowOff>
    </xdr:from>
    <xdr:ext cx="755848" cy="342786"/>
    <xdr:sp macro="" textlink="">
      <xdr:nvSpPr>
        <xdr:cNvPr id="7" name="TextBox 6"/>
        <xdr:cNvSpPr txBox="1"/>
      </xdr:nvSpPr>
      <xdr:spPr>
        <a:xfrm>
          <a:off x="7395881" y="3518648"/>
          <a:ext cx="75584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26,790</a:t>
          </a:r>
        </a:p>
      </xdr:txBody>
    </xdr:sp>
    <xdr:clientData/>
  </xdr:oneCellAnchor>
  <xdr:oneCellAnchor>
    <xdr:from>
      <xdr:col>10</xdr:col>
      <xdr:colOff>96371</xdr:colOff>
      <xdr:row>13</xdr:row>
      <xdr:rowOff>96371</xdr:rowOff>
    </xdr:from>
    <xdr:ext cx="651845" cy="342786"/>
    <xdr:sp macro="" textlink="">
      <xdr:nvSpPr>
        <xdr:cNvPr id="8" name="TextBox 7"/>
        <xdr:cNvSpPr txBox="1"/>
      </xdr:nvSpPr>
      <xdr:spPr>
        <a:xfrm>
          <a:off x="7436224" y="2572871"/>
          <a:ext cx="65184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9,690</a:t>
          </a:r>
        </a:p>
      </xdr:txBody>
    </xdr:sp>
    <xdr:clientData/>
  </xdr:oneCellAnchor>
  <xdr:oneCellAnchor>
    <xdr:from>
      <xdr:col>10</xdr:col>
      <xdr:colOff>136712</xdr:colOff>
      <xdr:row>8</xdr:row>
      <xdr:rowOff>170330</xdr:rowOff>
    </xdr:from>
    <xdr:ext cx="653577" cy="342786"/>
    <xdr:sp macro="" textlink="">
      <xdr:nvSpPr>
        <xdr:cNvPr id="10" name="TextBox 9"/>
        <xdr:cNvSpPr txBox="1"/>
      </xdr:nvSpPr>
      <xdr:spPr>
        <a:xfrm>
          <a:off x="7476565" y="1694330"/>
          <a:ext cx="65357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3,990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224118</xdr:colOff>
      <xdr:row>12</xdr:row>
      <xdr:rowOff>22972</xdr:rowOff>
    </xdr:from>
    <xdr:to>
      <xdr:col>13</xdr:col>
      <xdr:colOff>283228</xdr:colOff>
      <xdr:row>31</xdr:row>
      <xdr:rowOff>118222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369794</xdr:colOff>
      <xdr:row>20</xdr:row>
      <xdr:rowOff>156882</xdr:rowOff>
    </xdr:from>
    <xdr:ext cx="898516" cy="405432"/>
    <xdr:sp macro="" textlink="">
      <xdr:nvSpPr>
        <xdr:cNvPr id="3" name="TextBox 2"/>
        <xdr:cNvSpPr txBox="1"/>
      </xdr:nvSpPr>
      <xdr:spPr>
        <a:xfrm>
          <a:off x="8292353" y="4067735"/>
          <a:ext cx="89851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/>
            <a:t>39,902</a:t>
          </a:r>
        </a:p>
      </xdr:txBody>
    </xdr:sp>
    <xdr:clientData/>
  </xdr:oneCellAnchor>
  <xdr:oneCellAnchor>
    <xdr:from>
      <xdr:col>7</xdr:col>
      <xdr:colOff>230841</xdr:colOff>
      <xdr:row>13</xdr:row>
      <xdr:rowOff>40341</xdr:rowOff>
    </xdr:from>
    <xdr:ext cx="898516" cy="405432"/>
    <xdr:sp macro="" textlink="">
      <xdr:nvSpPr>
        <xdr:cNvPr id="4" name="TextBox 3"/>
        <xdr:cNvSpPr txBox="1"/>
      </xdr:nvSpPr>
      <xdr:spPr>
        <a:xfrm>
          <a:off x="5732929" y="2617694"/>
          <a:ext cx="89851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/>
            <a:t>78,258</a:t>
          </a:r>
        </a:p>
      </xdr:txBody>
    </xdr:sp>
    <xdr:clientData/>
  </xdr:oneCellAnchor>
  <xdr:twoCellAnchor>
    <xdr:from>
      <xdr:col>18</xdr:col>
      <xdr:colOff>209550</xdr:colOff>
      <xdr:row>67</xdr:row>
      <xdr:rowOff>119062</xdr:rowOff>
    </xdr:from>
    <xdr:to>
      <xdr:col>43</xdr:col>
      <xdr:colOff>533400</xdr:colOff>
      <xdr:row>111</xdr:row>
      <xdr:rowOff>88753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461962</xdr:colOff>
      <xdr:row>13</xdr:row>
      <xdr:rowOff>104775</xdr:rowOff>
    </xdr:from>
    <xdr:to>
      <xdr:col>42</xdr:col>
      <xdr:colOff>500062</xdr:colOff>
      <xdr:row>57</xdr:row>
      <xdr:rowOff>74466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55</xdr:col>
      <xdr:colOff>0</xdr:colOff>
      <xdr:row>23</xdr:row>
      <xdr:rowOff>0</xdr:rowOff>
    </xdr:from>
    <xdr:to>
      <xdr:col>80</xdr:col>
      <xdr:colOff>61913</xdr:colOff>
      <xdr:row>66</xdr:row>
      <xdr:rowOff>160191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57</xdr:col>
      <xdr:colOff>500062</xdr:colOff>
      <xdr:row>92</xdr:row>
      <xdr:rowOff>0</xdr:rowOff>
    </xdr:from>
    <xdr:to>
      <xdr:col>96</xdr:col>
      <xdr:colOff>166686</xdr:colOff>
      <xdr:row>149</xdr:row>
      <xdr:rowOff>71438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173182</xdr:colOff>
      <xdr:row>3</xdr:row>
      <xdr:rowOff>135082</xdr:rowOff>
    </xdr:from>
    <xdr:to>
      <xdr:col>24</xdr:col>
      <xdr:colOff>502227</xdr:colOff>
      <xdr:row>18</xdr:row>
      <xdr:rowOff>20782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432955</xdr:colOff>
      <xdr:row>22</xdr:row>
      <xdr:rowOff>183325</xdr:rowOff>
    </xdr:from>
    <xdr:to>
      <xdr:col>16</xdr:col>
      <xdr:colOff>121228</xdr:colOff>
      <xdr:row>39</xdr:row>
      <xdr:rowOff>17318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294409</xdr:colOff>
      <xdr:row>23</xdr:row>
      <xdr:rowOff>17318</xdr:rowOff>
    </xdr:from>
    <xdr:to>
      <xdr:col>25</xdr:col>
      <xdr:colOff>277091</xdr:colOff>
      <xdr:row>39</xdr:row>
      <xdr:rowOff>17318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-1</xdr:colOff>
      <xdr:row>4</xdr:row>
      <xdr:rowOff>1</xdr:rowOff>
    </xdr:from>
    <xdr:to>
      <xdr:col>16</xdr:col>
      <xdr:colOff>335229</xdr:colOff>
      <xdr:row>18</xdr:row>
      <xdr:rowOff>76201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80530</xdr:rowOff>
    </xdr:from>
    <xdr:to>
      <xdr:col>5</xdr:col>
      <xdr:colOff>606135</xdr:colOff>
      <xdr:row>74</xdr:row>
      <xdr:rowOff>17320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467591</xdr:colOff>
      <xdr:row>11</xdr:row>
      <xdr:rowOff>195695</xdr:rowOff>
    </xdr:from>
    <xdr:to>
      <xdr:col>6</xdr:col>
      <xdr:colOff>207818</xdr:colOff>
      <xdr:row>35</xdr:row>
      <xdr:rowOff>17319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1175472</xdr:colOff>
      <xdr:row>51</xdr:row>
      <xdr:rowOff>121228</xdr:rowOff>
    </xdr:from>
    <xdr:to>
      <xdr:col>15</xdr:col>
      <xdr:colOff>484910</xdr:colOff>
      <xdr:row>84</xdr:row>
      <xdr:rowOff>65809</xdr:rowOff>
    </xdr:to>
    <xdr:graphicFrame macro="">
      <xdr:nvGraphicFramePr>
        <xdr:cNvPr id="2" name="Chart 1" title="Actual Enrollment Per Day (by Month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1246477</xdr:colOff>
      <xdr:row>88</xdr:row>
      <xdr:rowOff>55851</xdr:rowOff>
    </xdr:from>
    <xdr:to>
      <xdr:col>16</xdr:col>
      <xdr:colOff>566738</xdr:colOff>
      <xdr:row>121</xdr:row>
      <xdr:rowOff>433</xdr:rowOff>
    </xdr:to>
    <xdr:graphicFrame macro="">
      <xdr:nvGraphicFramePr>
        <xdr:cNvPr id="9" name="Chart 8" title="Actual Enrollment Per Day (by Month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1173614</xdr:colOff>
      <xdr:row>15</xdr:row>
      <xdr:rowOff>155800</xdr:rowOff>
    </xdr:from>
    <xdr:to>
      <xdr:col>16</xdr:col>
      <xdr:colOff>381000</xdr:colOff>
      <xdr:row>42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121227</xdr:colOff>
      <xdr:row>76</xdr:row>
      <xdr:rowOff>17319</xdr:rowOff>
    </xdr:from>
    <xdr:to>
      <xdr:col>5</xdr:col>
      <xdr:colOff>727362</xdr:colOff>
      <xdr:row>102</xdr:row>
      <xdr:rowOff>161927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zoomScale="115" zoomScaleNormal="115" workbookViewId="0">
      <selection activeCell="M15" sqref="M15"/>
    </sheetView>
  </sheetViews>
  <sheetFormatPr defaultRowHeight="15" x14ac:dyDescent="0.25"/>
  <cols>
    <col min="2" max="2" width="16.42578125" bestFit="1" customWidth="1"/>
    <col min="3" max="3" width="10.7109375" customWidth="1"/>
    <col min="4" max="4" width="8.5703125" customWidth="1"/>
  </cols>
  <sheetData>
    <row r="1" spans="1:4" x14ac:dyDescent="0.25">
      <c r="A1" s="3"/>
      <c r="B1" s="2" t="s">
        <v>0</v>
      </c>
      <c r="C1" s="2" t="s">
        <v>1</v>
      </c>
      <c r="D1" s="4"/>
    </row>
    <row r="2" spans="1:4" x14ac:dyDescent="0.25">
      <c r="A2" s="3" t="s">
        <v>3</v>
      </c>
      <c r="B2" s="5">
        <v>6186</v>
      </c>
      <c r="C2" s="3">
        <v>357</v>
      </c>
      <c r="D2" s="2"/>
    </row>
    <row r="3" spans="1:4" x14ac:dyDescent="0.25">
      <c r="A3" s="3" t="s">
        <v>2</v>
      </c>
      <c r="B3" s="5">
        <v>13663</v>
      </c>
      <c r="C3" s="3">
        <v>1865</v>
      </c>
      <c r="D3" s="2"/>
    </row>
    <row r="4" spans="1:4" x14ac:dyDescent="0.25">
      <c r="A4" s="3" t="s">
        <v>4</v>
      </c>
      <c r="B4" s="3">
        <v>31952</v>
      </c>
      <c r="C4" s="3">
        <v>18633</v>
      </c>
      <c r="D4" s="3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3" spans="2:2" x14ac:dyDescent="0.25">
      <c r="B43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4" spans="2:2" x14ac:dyDescent="0.25">
      <c r="B124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6" spans="2:2" x14ac:dyDescent="0.25">
      <c r="B176" s="1"/>
    </row>
    <row r="177" spans="2:2" x14ac:dyDescent="0.25">
      <c r="B177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70" zoomScaleNormal="70" workbookViewId="0">
      <selection activeCell="A25" sqref="A25:E27"/>
    </sheetView>
  </sheetViews>
  <sheetFormatPr defaultRowHeight="15" x14ac:dyDescent="0.25"/>
  <cols>
    <col min="2" max="2" width="16.42578125" customWidth="1"/>
    <col min="3" max="3" width="17.85546875" customWidth="1"/>
    <col min="4" max="4" width="12.28515625" customWidth="1"/>
  </cols>
  <sheetData>
    <row r="1" spans="1:4" x14ac:dyDescent="0.25">
      <c r="A1" s="3"/>
      <c r="B1" s="3" t="s">
        <v>21</v>
      </c>
      <c r="C1" s="3" t="s">
        <v>22</v>
      </c>
      <c r="D1" s="3" t="s">
        <v>23</v>
      </c>
    </row>
    <row r="2" spans="1:4" x14ac:dyDescent="0.25">
      <c r="A2" s="3" t="s">
        <v>19</v>
      </c>
      <c r="B2" s="3">
        <v>18633</v>
      </c>
      <c r="C2" s="3">
        <v>1865</v>
      </c>
      <c r="D2" s="3">
        <v>357</v>
      </c>
    </row>
    <row r="3" spans="1:4" x14ac:dyDescent="0.25">
      <c r="A3" s="3" t="s">
        <v>20</v>
      </c>
      <c r="B3" s="7">
        <v>8157</v>
      </c>
      <c r="C3" s="7">
        <v>7825</v>
      </c>
      <c r="D3" s="7">
        <v>3633</v>
      </c>
    </row>
    <row r="5" spans="1:4" x14ac:dyDescent="0.25">
      <c r="B5">
        <v>3990</v>
      </c>
      <c r="C5">
        <v>9690</v>
      </c>
      <c r="D5">
        <v>26790</v>
      </c>
    </row>
    <row r="25" spans="1:21" x14ac:dyDescent="0.25">
      <c r="A25" s="3"/>
      <c r="B25" s="3" t="s">
        <v>24</v>
      </c>
      <c r="C25" s="3" t="s">
        <v>21</v>
      </c>
      <c r="D25" s="3" t="s">
        <v>22</v>
      </c>
      <c r="E25" s="3" t="s">
        <v>23</v>
      </c>
    </row>
    <row r="26" spans="1:21" x14ac:dyDescent="0.25">
      <c r="A26" s="3" t="s">
        <v>19</v>
      </c>
      <c r="B26" s="3">
        <v>29419</v>
      </c>
      <c r="C26" s="3">
        <v>18633</v>
      </c>
      <c r="D26" s="3">
        <v>1865</v>
      </c>
      <c r="E26" s="3">
        <v>357</v>
      </c>
    </row>
    <row r="27" spans="1:21" x14ac:dyDescent="0.25">
      <c r="A27" s="3" t="s">
        <v>20</v>
      </c>
      <c r="B27" s="3">
        <v>5921</v>
      </c>
      <c r="C27" s="7">
        <v>8157</v>
      </c>
      <c r="D27" s="7">
        <v>7825</v>
      </c>
      <c r="E27" s="7">
        <v>3633</v>
      </c>
      <c r="S27" s="1">
        <v>3990</v>
      </c>
    </row>
    <row r="28" spans="1:21" x14ac:dyDescent="0.25">
      <c r="S28" s="1">
        <v>5700</v>
      </c>
    </row>
    <row r="29" spans="1:21" x14ac:dyDescent="0.25">
      <c r="S29" s="1">
        <v>17100</v>
      </c>
    </row>
    <row r="30" spans="1:21" x14ac:dyDescent="0.25">
      <c r="S30" s="1">
        <v>8550</v>
      </c>
      <c r="U30" s="1">
        <f>SUM(S27:S29)</f>
        <v>26790</v>
      </c>
    </row>
    <row r="32" spans="1:21" x14ac:dyDescent="0.25">
      <c r="S32" s="1">
        <f>SUM(S27:S30)</f>
        <v>35340</v>
      </c>
    </row>
    <row r="40" spans="19:19" x14ac:dyDescent="0.25">
      <c r="S40" s="1">
        <f>S32-29419</f>
        <v>5921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opLeftCell="N61" zoomScale="55" zoomScaleNormal="55" workbookViewId="0">
      <selection activeCell="AV67" sqref="AV67"/>
    </sheetView>
  </sheetViews>
  <sheetFormatPr defaultRowHeight="15" x14ac:dyDescent="0.25"/>
  <cols>
    <col min="1" max="1" width="14.42578125" customWidth="1"/>
    <col min="2" max="2" width="21.85546875" bestFit="1" customWidth="1"/>
    <col min="3" max="3" width="14.5703125" bestFit="1" customWidth="1"/>
    <col min="4" max="4" width="11" customWidth="1"/>
  </cols>
  <sheetData>
    <row r="1" spans="1:12" x14ac:dyDescent="0.25">
      <c r="A1" s="2" t="s">
        <v>34</v>
      </c>
      <c r="B1" s="2" t="s">
        <v>35</v>
      </c>
      <c r="C1" s="2" t="s">
        <v>33</v>
      </c>
    </row>
    <row r="2" spans="1:12" x14ac:dyDescent="0.25">
      <c r="A2" s="44"/>
      <c r="B2" s="3" t="s">
        <v>23</v>
      </c>
      <c r="C2" s="5">
        <v>357</v>
      </c>
    </row>
    <row r="3" spans="1:12" x14ac:dyDescent="0.25">
      <c r="A3" s="10"/>
      <c r="B3" s="3" t="s">
        <v>22</v>
      </c>
      <c r="C3" s="5">
        <v>1865</v>
      </c>
    </row>
    <row r="4" spans="1:12" x14ac:dyDescent="0.25">
      <c r="A4" s="45"/>
      <c r="B4" s="3" t="s">
        <v>21</v>
      </c>
      <c r="C4" s="5">
        <v>18633</v>
      </c>
    </row>
    <row r="5" spans="1:12" x14ac:dyDescent="0.25">
      <c r="A5" s="11"/>
      <c r="B5" s="8" t="s">
        <v>31</v>
      </c>
      <c r="C5" s="9">
        <v>29419</v>
      </c>
    </row>
    <row r="6" spans="1:12" x14ac:dyDescent="0.25">
      <c r="A6" s="12"/>
      <c r="B6" s="8" t="s">
        <v>32</v>
      </c>
      <c r="C6" s="5">
        <v>39902</v>
      </c>
    </row>
    <row r="7" spans="1:12" x14ac:dyDescent="0.25">
      <c r="A7" s="13"/>
      <c r="B7" s="8" t="s">
        <v>67</v>
      </c>
      <c r="C7" s="42">
        <v>84601</v>
      </c>
    </row>
    <row r="8" spans="1:12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23.25" x14ac:dyDescent="0.35">
      <c r="A9" s="20" t="s">
        <v>62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4" t="s">
        <v>36</v>
      </c>
    </row>
    <row r="11" spans="1:12" x14ac:dyDescent="0.25">
      <c r="A11" s="15" t="s">
        <v>37</v>
      </c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3" spans="2:2" x14ac:dyDescent="0.25">
      <c r="B43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4" spans="2:2" x14ac:dyDescent="0.25">
      <c r="B124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6" spans="2:2" x14ac:dyDescent="0.25">
      <c r="B176" s="1"/>
    </row>
    <row r="177" spans="2:2" x14ac:dyDescent="0.25">
      <c r="B177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6"/>
  <sheetViews>
    <sheetView zoomScale="55" zoomScaleNormal="55" workbookViewId="0">
      <selection activeCell="M45" sqref="M45"/>
    </sheetView>
  </sheetViews>
  <sheetFormatPr defaultRowHeight="15" x14ac:dyDescent="0.25"/>
  <cols>
    <col min="1" max="1" width="24" customWidth="1"/>
    <col min="2" max="2" width="28.28515625" customWidth="1"/>
    <col min="3" max="3" width="10.7109375" customWidth="1"/>
    <col min="4" max="4" width="8.5703125" customWidth="1"/>
  </cols>
  <sheetData>
    <row r="1" spans="1:28" x14ac:dyDescent="0.25">
      <c r="A1" s="7"/>
      <c r="B1" s="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8" x14ac:dyDescent="0.25">
      <c r="A2" s="2" t="s">
        <v>39</v>
      </c>
      <c r="B2" s="2" t="s">
        <v>42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8" x14ac:dyDescent="0.25">
      <c r="A3" s="7" t="s">
        <v>6</v>
      </c>
      <c r="B3" s="6">
        <v>0.48</v>
      </c>
      <c r="C3" s="16"/>
      <c r="E3" s="16"/>
      <c r="F3" s="16"/>
      <c r="H3" s="16"/>
      <c r="I3" s="16"/>
      <c r="J3" s="15" t="s">
        <v>38</v>
      </c>
      <c r="K3" s="16"/>
      <c r="L3" s="16"/>
      <c r="M3" s="16"/>
      <c r="N3" s="16"/>
      <c r="P3" s="16"/>
      <c r="Q3" s="16"/>
      <c r="R3" s="15" t="s">
        <v>38</v>
      </c>
      <c r="S3" s="16"/>
      <c r="T3" s="16"/>
      <c r="U3" s="16"/>
      <c r="V3" s="16"/>
      <c r="W3" s="16"/>
      <c r="X3" s="16"/>
      <c r="Y3" s="16"/>
    </row>
    <row r="4" spans="1:28" x14ac:dyDescent="0.25">
      <c r="A4" s="7" t="s">
        <v>5</v>
      </c>
      <c r="B4" s="6">
        <v>0.52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5">
      <c r="A5" s="17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x14ac:dyDescent="0.25">
      <c r="A6" s="2" t="s">
        <v>41</v>
      </c>
      <c r="B6" s="2" t="s">
        <v>40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5">
      <c r="A7" s="7" t="s">
        <v>7</v>
      </c>
      <c r="B7" s="6">
        <v>0.18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5">
      <c r="A8" s="7" t="s">
        <v>8</v>
      </c>
      <c r="B8" s="6">
        <v>0.33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5">
      <c r="A9" s="7" t="s">
        <v>9</v>
      </c>
      <c r="B9" s="6">
        <v>0.17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5">
      <c r="A10" s="7" t="s">
        <v>10</v>
      </c>
      <c r="B10" s="6">
        <v>0.15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5">
      <c r="A11" s="7" t="s">
        <v>11</v>
      </c>
      <c r="B11" s="6">
        <v>0.17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5">
      <c r="A12" s="17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5">
      <c r="A13" s="2" t="s">
        <v>44</v>
      </c>
      <c r="B13" s="2" t="s">
        <v>43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5">
      <c r="A14" s="19" t="s">
        <v>16</v>
      </c>
      <c r="B14" s="6">
        <v>0.01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5">
      <c r="A15" s="7" t="s">
        <v>12</v>
      </c>
      <c r="B15" s="6">
        <v>0.16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5">
      <c r="A16" s="7" t="s">
        <v>13</v>
      </c>
      <c r="B16" s="6">
        <v>0.62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5">
      <c r="A17" s="7" t="s">
        <v>14</v>
      </c>
      <c r="B17" s="6">
        <v>0.18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5">
      <c r="A18" s="7" t="s">
        <v>15</v>
      </c>
      <c r="B18" s="6">
        <v>0.03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5">
      <c r="A19" s="17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5">
      <c r="A20" s="2" t="s">
        <v>45</v>
      </c>
      <c r="B20" s="2" t="s">
        <v>46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5">
      <c r="A21" s="19" t="s">
        <v>18</v>
      </c>
      <c r="B21" s="6">
        <v>0.87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5">
      <c r="A22" s="7" t="s">
        <v>17</v>
      </c>
      <c r="B22" s="6">
        <f>1-B21</f>
        <v>0.13</v>
      </c>
      <c r="C22" s="16"/>
      <c r="D22" s="16"/>
      <c r="E22" s="16"/>
      <c r="F22" s="16"/>
      <c r="G22" s="16"/>
      <c r="H22" s="15" t="s">
        <v>63</v>
      </c>
      <c r="I22" s="16"/>
      <c r="K22" s="16"/>
      <c r="L22" s="16"/>
      <c r="M22" s="16"/>
      <c r="N22" s="16"/>
      <c r="O22" s="16"/>
      <c r="P22" s="16"/>
      <c r="Q22" s="16"/>
      <c r="R22" s="15" t="s">
        <v>38</v>
      </c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5">
      <c r="A23" s="7"/>
      <c r="B23" s="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5">
      <c r="A24" s="7"/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x14ac:dyDescent="0.25">
      <c r="A25" s="7"/>
      <c r="B25" s="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25">
      <c r="A28" s="16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25">
      <c r="A29" s="16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x14ac:dyDescent="0.25">
      <c r="A30" s="16"/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x14ac:dyDescent="0.25">
      <c r="A31" s="16"/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x14ac:dyDescent="0.25">
      <c r="A32" s="16"/>
      <c r="B32" s="1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x14ac:dyDescent="0.25">
      <c r="A36" s="16"/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x14ac:dyDescent="0.25">
      <c r="B37" s="1"/>
    </row>
    <row r="38" spans="1:28" x14ac:dyDescent="0.25">
      <c r="B38" s="1"/>
    </row>
    <row r="40" spans="1:28" ht="23.25" x14ac:dyDescent="0.35">
      <c r="A40" s="20" t="s">
        <v>62</v>
      </c>
      <c r="B40" s="1"/>
    </row>
    <row r="41" spans="1:28" x14ac:dyDescent="0.25">
      <c r="A41" s="14" t="s">
        <v>36</v>
      </c>
    </row>
    <row r="42" spans="1:28" x14ac:dyDescent="0.25">
      <c r="A42" s="15" t="s">
        <v>37</v>
      </c>
    </row>
    <row r="44" spans="1:28" x14ac:dyDescent="0.25">
      <c r="B44" s="1"/>
    </row>
    <row r="45" spans="1:28" x14ac:dyDescent="0.25">
      <c r="B45" s="1"/>
    </row>
    <row r="46" spans="1:28" x14ac:dyDescent="0.25">
      <c r="B46" s="1"/>
    </row>
    <row r="47" spans="1:28" x14ac:dyDescent="0.25">
      <c r="B47" s="1"/>
    </row>
    <row r="48" spans="1:28" x14ac:dyDescent="0.25">
      <c r="B48" s="1"/>
    </row>
    <row r="49" spans="2:2" x14ac:dyDescent="0.25">
      <c r="B49" s="1"/>
    </row>
    <row r="50" spans="2:2" x14ac:dyDescent="0.25">
      <c r="B50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1" spans="2:2" x14ac:dyDescent="0.25">
      <c r="B121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3" spans="2:2" x14ac:dyDescent="0.25">
      <c r="B173" s="1"/>
    </row>
    <row r="174" spans="2:2" x14ac:dyDescent="0.25">
      <c r="B174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zoomScale="55" zoomScaleNormal="55" workbookViewId="0">
      <selection activeCell="G18" sqref="G18"/>
    </sheetView>
  </sheetViews>
  <sheetFormatPr defaultRowHeight="15.75" x14ac:dyDescent="0.25"/>
  <cols>
    <col min="1" max="1" width="53.85546875" style="21" bestFit="1" customWidth="1"/>
    <col min="2" max="2" width="20.42578125" style="21" customWidth="1"/>
    <col min="3" max="3" width="15.7109375" style="21" bestFit="1" customWidth="1"/>
    <col min="4" max="4" width="19.5703125" style="21" bestFit="1" customWidth="1"/>
    <col min="5" max="5" width="19.85546875" style="21" bestFit="1" customWidth="1"/>
    <col min="6" max="6" width="16.5703125" style="21" bestFit="1" customWidth="1"/>
    <col min="7" max="7" width="20.7109375" style="21" bestFit="1" customWidth="1"/>
    <col min="8" max="8" width="19" style="21" customWidth="1"/>
    <col min="9" max="9" width="35.140625" style="21" customWidth="1"/>
    <col min="10" max="10" width="21.7109375" style="21" bestFit="1" customWidth="1"/>
    <col min="11" max="12" width="24.28515625" style="21" bestFit="1" customWidth="1"/>
    <col min="13" max="13" width="24" style="21" bestFit="1" customWidth="1"/>
    <col min="14" max="14" width="19.85546875" style="21" bestFit="1" customWidth="1"/>
    <col min="15" max="15" width="22.140625" style="21" customWidth="1"/>
    <col min="16" max="16" width="18.28515625" style="21" bestFit="1" customWidth="1"/>
    <col min="17" max="17" width="9.140625" style="21"/>
    <col min="18" max="18" width="11.140625" style="21" bestFit="1" customWidth="1"/>
    <col min="19" max="19" width="12.5703125" style="21" customWidth="1"/>
    <col min="20" max="20" width="20.140625" style="21" customWidth="1"/>
    <col min="21" max="21" width="11.85546875" style="21" bestFit="1" customWidth="1"/>
    <col min="22" max="22" width="10" style="21" customWidth="1"/>
    <col min="23" max="24" width="10" style="21" bestFit="1" customWidth="1"/>
    <col min="25" max="25" width="8.7109375" style="21" bestFit="1" customWidth="1"/>
    <col min="26" max="26" width="9.7109375" style="21" bestFit="1" customWidth="1"/>
    <col min="27" max="27" width="9.28515625" style="21" bestFit="1" customWidth="1"/>
    <col min="28" max="16384" width="9.140625" style="21"/>
  </cols>
  <sheetData>
    <row r="1" spans="1:28" x14ac:dyDescent="0.25">
      <c r="A1" s="22"/>
      <c r="B1" s="22"/>
      <c r="C1" s="22"/>
      <c r="D1" s="22"/>
      <c r="E1" s="22"/>
      <c r="F1" s="22"/>
      <c r="I1" s="22"/>
      <c r="J1" s="54" t="s">
        <v>23</v>
      </c>
      <c r="K1" s="23" t="s">
        <v>22</v>
      </c>
      <c r="L1" s="23" t="s">
        <v>21</v>
      </c>
      <c r="M1" s="23" t="s">
        <v>31</v>
      </c>
      <c r="N1" s="23" t="s">
        <v>32</v>
      </c>
      <c r="O1" s="23" t="s">
        <v>67</v>
      </c>
    </row>
    <row r="2" spans="1:28" x14ac:dyDescent="0.25">
      <c r="A2" s="22"/>
      <c r="B2" s="43" t="s">
        <v>67</v>
      </c>
      <c r="C2" s="36" t="s">
        <v>32</v>
      </c>
      <c r="D2" s="36" t="s">
        <v>31</v>
      </c>
      <c r="E2" s="22" t="s">
        <v>21</v>
      </c>
      <c r="F2" s="22" t="s">
        <v>22</v>
      </c>
      <c r="G2" s="22" t="s">
        <v>23</v>
      </c>
      <c r="I2" s="23" t="s">
        <v>48</v>
      </c>
      <c r="J2" s="55">
        <v>3990</v>
      </c>
      <c r="K2" s="31">
        <v>5700</v>
      </c>
      <c r="L2" s="31">
        <v>17100</v>
      </c>
      <c r="M2" s="31">
        <v>8550</v>
      </c>
      <c r="N2" s="29">
        <v>10260</v>
      </c>
      <c r="O2" s="31">
        <v>11400</v>
      </c>
      <c r="U2" s="23" t="s">
        <v>25</v>
      </c>
      <c r="V2" s="22"/>
      <c r="W2" s="29"/>
      <c r="X2" s="22"/>
      <c r="Y2" s="29"/>
      <c r="Z2" s="22"/>
      <c r="AA2" s="22"/>
      <c r="AB2" s="22"/>
    </row>
    <row r="3" spans="1:28" x14ac:dyDescent="0.25">
      <c r="A3" s="23" t="s">
        <v>50</v>
      </c>
      <c r="B3" s="63">
        <v>75000</v>
      </c>
      <c r="C3" s="35">
        <v>39902</v>
      </c>
      <c r="D3" s="35">
        <v>29419</v>
      </c>
      <c r="E3" s="31">
        <v>18633</v>
      </c>
      <c r="F3" s="31">
        <v>1865</v>
      </c>
      <c r="G3" s="31">
        <v>357</v>
      </c>
      <c r="I3" s="23" t="s">
        <v>51</v>
      </c>
      <c r="J3" s="55">
        <v>357</v>
      </c>
      <c r="K3" s="31">
        <f>K6-J3</f>
        <v>1508</v>
      </c>
      <c r="L3" s="31">
        <f>L6-K6</f>
        <v>16768</v>
      </c>
      <c r="M3" s="35">
        <f>M6-L6</f>
        <v>10786</v>
      </c>
      <c r="N3" s="36">
        <v>10483</v>
      </c>
      <c r="O3" s="57">
        <f>O6-N6</f>
        <v>44699</v>
      </c>
      <c r="U3" s="22"/>
      <c r="V3" s="23" t="s">
        <v>56</v>
      </c>
      <c r="W3" s="25" t="s">
        <v>23</v>
      </c>
      <c r="X3" s="23" t="s">
        <v>22</v>
      </c>
      <c r="Y3" s="23" t="s">
        <v>21</v>
      </c>
      <c r="Z3" s="23" t="s">
        <v>31</v>
      </c>
      <c r="AA3" s="23" t="s">
        <v>32</v>
      </c>
      <c r="AB3" s="23" t="s">
        <v>55</v>
      </c>
    </row>
    <row r="4" spans="1:28" x14ac:dyDescent="0.25">
      <c r="A4" s="23" t="s">
        <v>49</v>
      </c>
      <c r="B4" s="35"/>
      <c r="C4" s="35">
        <f t="shared" ref="C4:G4" si="0">C6-C3</f>
        <v>5698</v>
      </c>
      <c r="D4" s="35">
        <f t="shared" si="0"/>
        <v>5921</v>
      </c>
      <c r="E4" s="31">
        <f t="shared" si="0"/>
        <v>8157</v>
      </c>
      <c r="F4" s="31">
        <f t="shared" si="0"/>
        <v>7825</v>
      </c>
      <c r="G4" s="31">
        <f t="shared" si="0"/>
        <v>3633</v>
      </c>
      <c r="I4" s="22"/>
      <c r="J4" s="51">
        <f t="shared" ref="J4:O4" si="1">J3/J2</f>
        <v>8.9473684210526316E-2</v>
      </c>
      <c r="K4" s="26">
        <f t="shared" si="1"/>
        <v>0.26456140350877194</v>
      </c>
      <c r="L4" s="26">
        <f t="shared" si="1"/>
        <v>0.98058479532163745</v>
      </c>
      <c r="M4" s="37">
        <f t="shared" si="1"/>
        <v>1.2615204678362573</v>
      </c>
      <c r="N4" s="37">
        <f t="shared" si="1"/>
        <v>1.0217348927875243</v>
      </c>
      <c r="O4" s="37">
        <f t="shared" si="1"/>
        <v>3.9209649122807018</v>
      </c>
      <c r="U4" s="30">
        <v>41578</v>
      </c>
      <c r="V4" s="29">
        <v>3990</v>
      </c>
      <c r="W4" s="29">
        <f>V4</f>
        <v>3990</v>
      </c>
      <c r="X4" s="32"/>
      <c r="Y4" s="22"/>
      <c r="Z4" s="22"/>
      <c r="AA4" s="22"/>
      <c r="AB4" s="22"/>
    </row>
    <row r="5" spans="1:28" x14ac:dyDescent="0.25">
      <c r="A5" s="32"/>
      <c r="B5" s="32"/>
      <c r="C5" s="38"/>
      <c r="D5" s="39"/>
      <c r="E5" s="33"/>
      <c r="F5" s="33"/>
      <c r="G5" s="33"/>
      <c r="I5" s="32"/>
      <c r="J5" s="56"/>
      <c r="K5" s="32"/>
      <c r="L5" s="32"/>
      <c r="M5" s="38"/>
      <c r="N5" s="38"/>
      <c r="O5" s="32"/>
      <c r="U5" s="30">
        <v>41608</v>
      </c>
      <c r="V5" s="29">
        <v>5700</v>
      </c>
      <c r="W5" s="32"/>
      <c r="X5" s="29">
        <f>SUM(V4:V5)</f>
        <v>9690</v>
      </c>
      <c r="Y5" s="32"/>
      <c r="Z5" s="22"/>
      <c r="AA5" s="22"/>
      <c r="AB5" s="22"/>
    </row>
    <row r="6" spans="1:28" x14ac:dyDescent="0.25">
      <c r="A6" s="23" t="s">
        <v>47</v>
      </c>
      <c r="B6" s="29">
        <f>AB9</f>
        <v>57000</v>
      </c>
      <c r="C6" s="35">
        <f>D6+C7</f>
        <v>45600</v>
      </c>
      <c r="D6" s="35">
        <f>E6+D7</f>
        <v>35340</v>
      </c>
      <c r="E6" s="31">
        <f>F6+E7</f>
        <v>26790</v>
      </c>
      <c r="F6" s="31">
        <f>F7+G7</f>
        <v>9690</v>
      </c>
      <c r="G6" s="31">
        <v>3990</v>
      </c>
      <c r="I6" s="23" t="s">
        <v>52</v>
      </c>
      <c r="J6" s="55">
        <v>357</v>
      </c>
      <c r="K6" s="31">
        <v>1865</v>
      </c>
      <c r="L6" s="31">
        <v>18633</v>
      </c>
      <c r="M6" s="35">
        <v>29419</v>
      </c>
      <c r="N6" s="35">
        <f>M6+N3</f>
        <v>39902</v>
      </c>
      <c r="O6" s="62">
        <v>84601</v>
      </c>
      <c r="P6" s="24"/>
      <c r="U6" s="30">
        <v>41639</v>
      </c>
      <c r="V6" s="29">
        <v>17100</v>
      </c>
      <c r="W6" s="22"/>
      <c r="X6" s="32"/>
      <c r="Y6" s="29">
        <f>SUM(V4:V6)</f>
        <v>26790</v>
      </c>
      <c r="Z6" s="32"/>
      <c r="AA6" s="22"/>
      <c r="AB6" s="22"/>
    </row>
    <row r="7" spans="1:28" x14ac:dyDescent="0.25">
      <c r="A7" s="23" t="s">
        <v>48</v>
      </c>
      <c r="B7" s="29">
        <f>V9</f>
        <v>11400</v>
      </c>
      <c r="C7" s="29">
        <v>10260</v>
      </c>
      <c r="D7" s="29">
        <v>8550</v>
      </c>
      <c r="E7" s="29">
        <v>17100</v>
      </c>
      <c r="F7" s="29">
        <v>5700</v>
      </c>
      <c r="G7" s="31">
        <v>3990</v>
      </c>
      <c r="I7" s="23" t="s">
        <v>64</v>
      </c>
      <c r="J7" s="49">
        <f>J3/31</f>
        <v>11.516129032258064</v>
      </c>
      <c r="K7" s="47">
        <f>K3/30</f>
        <v>50.266666666666666</v>
      </c>
      <c r="L7" s="47">
        <f>L3/28</f>
        <v>598.85714285714289</v>
      </c>
      <c r="M7" s="47">
        <f>M3/34</f>
        <v>317.23529411764707</v>
      </c>
      <c r="N7" s="48">
        <f>N3/28</f>
        <v>374.39285714285717</v>
      </c>
      <c r="O7" s="59">
        <f>O3/49</f>
        <v>912.22448979591832</v>
      </c>
      <c r="Q7" s="40"/>
      <c r="U7" s="30">
        <v>41670</v>
      </c>
      <c r="V7" s="29">
        <v>8550</v>
      </c>
      <c r="W7" s="22"/>
      <c r="X7" s="22"/>
      <c r="Y7" s="32"/>
      <c r="Z7" s="29">
        <f>SUM(V4:V7)</f>
        <v>35340</v>
      </c>
      <c r="AA7" s="32"/>
      <c r="AB7" s="22"/>
    </row>
    <row r="8" spans="1:28" x14ac:dyDescent="0.25">
      <c r="A8" s="24"/>
      <c r="I8" s="46"/>
      <c r="K8" s="22"/>
      <c r="L8" s="22"/>
      <c r="M8" s="36"/>
      <c r="N8" s="36"/>
      <c r="O8" s="22"/>
      <c r="P8" s="34"/>
      <c r="U8" s="30">
        <v>41333</v>
      </c>
      <c r="V8" s="29">
        <v>10260</v>
      </c>
      <c r="W8" s="22"/>
      <c r="X8" s="22"/>
      <c r="Y8" s="22"/>
      <c r="Z8" s="32"/>
      <c r="AA8" s="29">
        <f>SUM(V4:V8)</f>
        <v>45600</v>
      </c>
      <c r="AB8" s="32"/>
    </row>
    <row r="9" spans="1:28" x14ac:dyDescent="0.25">
      <c r="I9" s="53"/>
      <c r="J9" s="53"/>
      <c r="K9" s="32"/>
      <c r="L9" s="32"/>
      <c r="M9" s="32"/>
      <c r="N9" s="32"/>
      <c r="O9" s="32"/>
      <c r="U9" s="30">
        <v>41364</v>
      </c>
      <c r="V9" s="29">
        <v>11400</v>
      </c>
      <c r="W9" s="22"/>
      <c r="X9" s="22"/>
      <c r="Y9" s="22"/>
      <c r="Z9" s="22"/>
      <c r="AA9" s="32"/>
      <c r="AB9" s="29">
        <f>SUM(V4:V9)</f>
        <v>57000</v>
      </c>
    </row>
    <row r="10" spans="1:28" x14ac:dyDescent="0.25">
      <c r="I10" s="22"/>
      <c r="J10" s="50" t="s">
        <v>27</v>
      </c>
      <c r="K10" s="27" t="s">
        <v>28</v>
      </c>
      <c r="L10" s="27" t="s">
        <v>29</v>
      </c>
      <c r="M10" s="27" t="s">
        <v>30</v>
      </c>
      <c r="N10" s="27" t="s">
        <v>53</v>
      </c>
      <c r="O10" s="27" t="s">
        <v>66</v>
      </c>
    </row>
    <row r="11" spans="1:28" ht="31.5" x14ac:dyDescent="0.25">
      <c r="I11" s="58" t="s">
        <v>54</v>
      </c>
      <c r="J11" s="26">
        <v>8.9473684210526316E-2</v>
      </c>
      <c r="K11" s="26">
        <v>0.26456140350877194</v>
      </c>
      <c r="L11" s="26">
        <v>0.98058479532163745</v>
      </c>
      <c r="M11" s="51">
        <v>1.2615204678362573</v>
      </c>
      <c r="N11" s="52">
        <f>N4</f>
        <v>1.0217348927875243</v>
      </c>
      <c r="O11" s="52">
        <f>O4</f>
        <v>3.9209649122807018</v>
      </c>
    </row>
    <row r="14" spans="1:28" x14ac:dyDescent="0.25">
      <c r="G14" s="21">
        <v>84601</v>
      </c>
      <c r="I14" s="21">
        <v>33794</v>
      </c>
      <c r="J14" s="21">
        <v>68110</v>
      </c>
      <c r="K14" s="21">
        <f>I14/J14</f>
        <v>0.496167963588313</v>
      </c>
      <c r="L14" s="21">
        <f>1-K14</f>
        <v>0.50383203641168706</v>
      </c>
    </row>
    <row r="15" spans="1:28" x14ac:dyDescent="0.25">
      <c r="G15" s="21">
        <v>57000</v>
      </c>
    </row>
    <row r="16" spans="1:28" x14ac:dyDescent="0.25">
      <c r="G16" s="21">
        <f>G14/G15</f>
        <v>1.4842280701754387</v>
      </c>
    </row>
    <row r="21" spans="7:20" x14ac:dyDescent="0.25">
      <c r="G21" s="21">
        <f>B3/B6</f>
        <v>1.3157894736842106</v>
      </c>
    </row>
    <row r="23" spans="7:20" x14ac:dyDescent="0.25">
      <c r="T23" s="28"/>
    </row>
    <row r="27" spans="7:20" x14ac:dyDescent="0.25">
      <c r="I27" s="24"/>
      <c r="T27" s="28"/>
    </row>
    <row r="28" spans="7:20" x14ac:dyDescent="0.25">
      <c r="T28" s="28"/>
    </row>
    <row r="29" spans="7:20" x14ac:dyDescent="0.25">
      <c r="T29" s="28"/>
    </row>
    <row r="37" spans="1:7" x14ac:dyDescent="0.25">
      <c r="A37" s="21" t="s">
        <v>57</v>
      </c>
      <c r="B37" s="41">
        <f>357/31</f>
        <v>11.516129032258064</v>
      </c>
    </row>
    <row r="38" spans="1:7" x14ac:dyDescent="0.25">
      <c r="A38" s="21" t="s">
        <v>58</v>
      </c>
      <c r="B38" s="41">
        <f>1508/30</f>
        <v>50.266666666666666</v>
      </c>
      <c r="D38" s="21">
        <v>31</v>
      </c>
    </row>
    <row r="39" spans="1:7" x14ac:dyDescent="0.25">
      <c r="A39" s="21" t="s">
        <v>59</v>
      </c>
      <c r="B39" s="41">
        <f>16768/28</f>
        <v>598.85714285714289</v>
      </c>
      <c r="D39" s="21">
        <v>30</v>
      </c>
    </row>
    <row r="40" spans="1:7" x14ac:dyDescent="0.25">
      <c r="A40" s="21" t="s">
        <v>60</v>
      </c>
      <c r="B40" s="41">
        <f>10786/28</f>
        <v>385.21428571428572</v>
      </c>
      <c r="D40" s="21">
        <v>28</v>
      </c>
    </row>
    <row r="41" spans="1:7" x14ac:dyDescent="0.25">
      <c r="A41" s="21" t="s">
        <v>61</v>
      </c>
      <c r="B41" s="41">
        <f>10483/31</f>
        <v>338.16129032258067</v>
      </c>
    </row>
    <row r="43" spans="1:7" x14ac:dyDescent="0.25">
      <c r="A43" s="22"/>
      <c r="B43" s="43" t="s">
        <v>67</v>
      </c>
      <c r="C43" s="22" t="s">
        <v>32</v>
      </c>
      <c r="D43" s="22" t="s">
        <v>31</v>
      </c>
      <c r="E43" s="22" t="s">
        <v>21</v>
      </c>
      <c r="F43" s="22" t="s">
        <v>22</v>
      </c>
      <c r="G43" s="22" t="s">
        <v>23</v>
      </c>
    </row>
    <row r="44" spans="1:7" x14ac:dyDescent="0.25">
      <c r="A44" s="22" t="s">
        <v>19</v>
      </c>
      <c r="B44" s="62">
        <v>84601</v>
      </c>
      <c r="C44" s="35">
        <v>39902</v>
      </c>
      <c r="D44" s="31">
        <v>29419</v>
      </c>
      <c r="E44" s="31">
        <v>18633</v>
      </c>
      <c r="F44" s="31">
        <v>1865</v>
      </c>
      <c r="G44" s="31">
        <v>357</v>
      </c>
    </row>
    <row r="45" spans="1:7" x14ac:dyDescent="0.25">
      <c r="A45" s="22" t="s">
        <v>26</v>
      </c>
      <c r="B45" s="61"/>
      <c r="C45" s="36">
        <v>5698</v>
      </c>
      <c r="D45" s="22">
        <v>5921</v>
      </c>
      <c r="E45" s="22">
        <v>8157</v>
      </c>
      <c r="F45" s="22">
        <v>7825</v>
      </c>
      <c r="G45" s="22">
        <v>3633</v>
      </c>
    </row>
    <row r="49" spans="8:21" ht="32.25" x14ac:dyDescent="0.5">
      <c r="I49" s="60" t="s">
        <v>65</v>
      </c>
      <c r="U49" s="60" t="s">
        <v>65</v>
      </c>
    </row>
    <row r="57" spans="8:21" x14ac:dyDescent="0.25">
      <c r="H57" s="28"/>
    </row>
    <row r="61" spans="8:21" x14ac:dyDescent="0.25">
      <c r="J61" s="28"/>
    </row>
    <row r="87" spans="9:9" ht="32.25" x14ac:dyDescent="0.5">
      <c r="I87" s="60" t="s">
        <v>65</v>
      </c>
    </row>
  </sheetData>
  <pageMargins left="0.7" right="0.7" top="0.75" bottom="0.75" header="0.3" footer="0.3"/>
  <pageSetup orientation="portrait" r:id="rId1"/>
  <ignoredErrors>
    <ignoredError sqref="M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Compare3-3D Chart</vt:lpstr>
      <vt:lpstr>Compare3-BarChart</vt:lpstr>
      <vt:lpstr>Utah Enrollment-Overall</vt:lpstr>
      <vt:lpstr>Utah Enrollment-Type</vt:lpstr>
      <vt:lpstr>Utah Enrollment-Goals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2014-01-15T04:18:13Z</cp:lastPrinted>
  <dcterms:created xsi:type="dcterms:W3CDTF">2013-11-14T17:11:10Z</dcterms:created>
  <dcterms:modified xsi:type="dcterms:W3CDTF">2014-05-01T19:38:46Z</dcterms:modified>
</cp:coreProperties>
</file>